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MSUNG\Documents\TRABALHO\OUTRAS OBRAS\MACEIO\01 - ENCOSTAS\ESTUDO\2. ENCOSTAS (3 LOTES)\1. LOTE 1\08 - PROTOCOLADO\01 - PROTOCOLADO\04 - VALE DO REGINALDO IV\"/>
    </mc:Choice>
  </mc:AlternateContent>
  <xr:revisionPtr revIDLastSave="0" documentId="13_ncr:1_{D6988B7C-9FB7-4B0D-8D38-68BB29C8B11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ILHA ORÇAMENTÁRIA" sheetId="1" r:id="rId1"/>
    <sheet name="MEMORIA DE CALCULO" sheetId="2" r:id="rId2"/>
    <sheet name="CURVA ABC" sheetId="3" r:id="rId3"/>
  </sheets>
  <definedNames>
    <definedName name="_xlnm._FilterDatabase" localSheetId="2" hidden="1">'CURVA ABC'!$A$7:$I$49</definedName>
    <definedName name="_xlnm._FilterDatabase" localSheetId="1" hidden="1">'MEMORIA DE CALCULO'!$A$7:$O$112</definedName>
    <definedName name="_xlnm._FilterDatabase" localSheetId="0" hidden="1">'PLANILHA ORÇAMENTÁRIA'!$A$7:$K$64</definedName>
    <definedName name="_xlnm.Print_Area" localSheetId="2">'CURVA ABC'!$A$1:$I$51</definedName>
    <definedName name="_xlnm.Print_Area" localSheetId="1">'MEMORIA DE CALCULO'!$A$1:$O$112</definedName>
    <definedName name="_xlnm.Print_Titles" localSheetId="2">'CURVA ABC'!$1:$7</definedName>
    <definedName name="_xlnm.Print_Titles" localSheetId="1">'MEMORIA DE CALCULO'!$1:$7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3" l="1"/>
  <c r="I11" i="3" s="1"/>
  <c r="I12" i="3" s="1"/>
  <c r="I13" i="3" s="1"/>
  <c r="I14" i="3" s="1"/>
  <c r="I15" i="3" s="1"/>
  <c r="I16" i="3" s="1"/>
  <c r="I17" i="3" s="1"/>
  <c r="I18" i="3" s="1"/>
  <c r="I19" i="3" s="1"/>
  <c r="I20" i="3" s="1"/>
  <c r="I21" i="3" s="1"/>
  <c r="I22" i="3" s="1"/>
  <c r="I23" i="3" s="1"/>
  <c r="I24" i="3" s="1"/>
  <c r="I25" i="3" s="1"/>
  <c r="I26" i="3" s="1"/>
  <c r="I27" i="3" s="1"/>
  <c r="I28" i="3" s="1"/>
  <c r="I29" i="3" s="1"/>
  <c r="I30" i="3" s="1"/>
  <c r="I31" i="3" s="1"/>
  <c r="I32" i="3" s="1"/>
  <c r="I33" i="3" s="1"/>
  <c r="I34" i="3" s="1"/>
  <c r="I35" i="3" s="1"/>
  <c r="I36" i="3" s="1"/>
  <c r="I37" i="3" s="1"/>
  <c r="I38" i="3" s="1"/>
  <c r="I39" i="3" s="1"/>
  <c r="I40" i="3" s="1"/>
  <c r="I41" i="3" s="1"/>
  <c r="I42" i="3" s="1"/>
  <c r="I43" i="3" s="1"/>
  <c r="I44" i="3" s="1"/>
  <c r="I45" i="3" s="1"/>
  <c r="I46" i="3" s="1"/>
  <c r="I47" i="3" s="1"/>
  <c r="I48" i="3" s="1"/>
  <c r="I49" i="3" s="1"/>
  <c r="I8" i="3"/>
  <c r="G51" i="3"/>
  <c r="H21" i="3" s="1"/>
  <c r="H49" i="3" l="1"/>
  <c r="H45" i="3"/>
  <c r="H40" i="3"/>
  <c r="H32" i="3"/>
  <c r="H44" i="3"/>
  <c r="H17" i="3"/>
  <c r="H20" i="3"/>
  <c r="H15" i="3"/>
  <c r="H13" i="3"/>
  <c r="H12" i="3"/>
  <c r="H25" i="3"/>
  <c r="H8" i="3"/>
  <c r="H14" i="3"/>
  <c r="H31" i="3"/>
  <c r="H38" i="3"/>
  <c r="H41" i="3"/>
  <c r="H11" i="3"/>
  <c r="H27" i="3"/>
  <c r="H16" i="3"/>
  <c r="H36" i="3"/>
  <c r="H28" i="3"/>
  <c r="H42" i="3"/>
  <c r="H29" i="3"/>
  <c r="H18" i="3"/>
  <c r="H19" i="3"/>
  <c r="H43" i="3"/>
  <c r="H23" i="3"/>
  <c r="H10" i="3"/>
  <c r="H48" i="3"/>
  <c r="H9" i="3"/>
  <c r="H30" i="3"/>
  <c r="H37" i="3"/>
  <c r="H24" i="3"/>
  <c r="H34" i="3"/>
  <c r="H39" i="3"/>
  <c r="H22" i="3"/>
  <c r="H35" i="3"/>
  <c r="H47" i="3"/>
  <c r="H26" i="3"/>
  <c r="H46" i="3"/>
  <c r="H33" i="3"/>
  <c r="H51" i="3" l="1"/>
  <c r="L22" i="2" l="1"/>
  <c r="J20" i="2"/>
  <c r="L20" i="2" s="1"/>
  <c r="J18" i="2"/>
  <c r="L18" i="2" s="1"/>
  <c r="L16" i="2"/>
  <c r="J16" i="2"/>
  <c r="J14" i="2"/>
  <c r="L14" i="2" s="1"/>
  <c r="F64" i="1" l="1"/>
  <c r="F63" i="1"/>
  <c r="F62" i="1"/>
  <c r="F60" i="1"/>
  <c r="F59" i="1"/>
  <c r="F58" i="1"/>
  <c r="F57" i="1"/>
  <c r="F55" i="1"/>
  <c r="F54" i="1"/>
  <c r="F53" i="1"/>
  <c r="F52" i="1"/>
  <c r="F51" i="1"/>
  <c r="F50" i="1"/>
  <c r="F48" i="1"/>
  <c r="F47" i="1"/>
  <c r="F46" i="1"/>
  <c r="F45" i="1"/>
  <c r="F44" i="1"/>
  <c r="F42" i="1"/>
  <c r="F41" i="1"/>
  <c r="F40" i="1"/>
  <c r="F39" i="1"/>
  <c r="F38" i="1"/>
  <c r="F37" i="1"/>
  <c r="F35" i="1"/>
  <c r="F34" i="1"/>
  <c r="F33" i="1"/>
  <c r="F32" i="1"/>
  <c r="F31" i="1"/>
  <c r="F30" i="1"/>
  <c r="F29" i="1"/>
  <c r="F28" i="1"/>
  <c r="F26" i="1"/>
  <c r="F25" i="1"/>
  <c r="F24" i="1"/>
  <c r="F23" i="1"/>
  <c r="F22" i="1"/>
  <c r="F20" i="1"/>
  <c r="F19" i="1"/>
  <c r="F17" i="1"/>
  <c r="F15" i="1"/>
  <c r="F11" i="1"/>
  <c r="F9" i="1"/>
  <c r="J112" i="2"/>
  <c r="K112" i="2" s="1"/>
  <c r="L112" i="2" s="1"/>
  <c r="N112" i="2" s="1"/>
  <c r="N111" i="2" s="1"/>
  <c r="L110" i="2"/>
  <c r="N110" i="2" s="1"/>
  <c r="N109" i="2" s="1"/>
  <c r="G105" i="2"/>
  <c r="L105" i="2" s="1"/>
  <c r="N105" i="2" s="1"/>
  <c r="N104" i="2" s="1"/>
  <c r="L103" i="2"/>
  <c r="N103" i="2" s="1"/>
  <c r="N102" i="2" s="1"/>
  <c r="L101" i="2"/>
  <c r="N101" i="2" s="1"/>
  <c r="N100" i="2" s="1"/>
  <c r="L99" i="2"/>
  <c r="N99" i="2" s="1"/>
  <c r="L98" i="2"/>
  <c r="N98" i="2" s="1"/>
  <c r="F93" i="2"/>
  <c r="L93" i="2" s="1"/>
  <c r="N93" i="2" s="1"/>
  <c r="F92" i="2"/>
  <c r="L92" i="2" s="1"/>
  <c r="N92" i="2" s="1"/>
  <c r="J90" i="2"/>
  <c r="L90" i="2" s="1"/>
  <c r="N90" i="2" s="1"/>
  <c r="N89" i="2" s="1"/>
  <c r="M86" i="2"/>
  <c r="L86" i="2"/>
  <c r="N86" i="2" s="1"/>
  <c r="N85" i="2" s="1"/>
  <c r="L84" i="2"/>
  <c r="N84" i="2" s="1"/>
  <c r="L83" i="2"/>
  <c r="N83" i="2" s="1"/>
  <c r="N72" i="2"/>
  <c r="N71" i="2" s="1"/>
  <c r="K74" i="2" s="1"/>
  <c r="L72" i="2"/>
  <c r="L59" i="2"/>
  <c r="N59" i="2" s="1"/>
  <c r="N58" i="2" s="1"/>
  <c r="J61" i="2" s="1"/>
  <c r="L57" i="2"/>
  <c r="N57" i="2" s="1"/>
  <c r="L55" i="2"/>
  <c r="N55" i="2" s="1"/>
  <c r="N52" i="2"/>
  <c r="J51" i="2"/>
  <c r="L51" i="2" s="1"/>
  <c r="N51" i="2" s="1"/>
  <c r="N50" i="2" s="1"/>
  <c r="L49" i="2"/>
  <c r="N49" i="2" s="1"/>
  <c r="N48" i="2" s="1"/>
  <c r="F47" i="2"/>
  <c r="L47" i="2" s="1"/>
  <c r="J42" i="2"/>
  <c r="L42" i="2" s="1"/>
  <c r="N42" i="2" s="1"/>
  <c r="J41" i="2"/>
  <c r="L41" i="2" s="1"/>
  <c r="N41" i="2" s="1"/>
  <c r="J40" i="2"/>
  <c r="L40" i="2" s="1"/>
  <c r="N40" i="2" s="1"/>
  <c r="J39" i="2"/>
  <c r="L39" i="2" s="1"/>
  <c r="N39" i="2" s="1"/>
  <c r="L30" i="2"/>
  <c r="N30" i="2" s="1"/>
  <c r="N29" i="2" s="1"/>
  <c r="L28" i="2"/>
  <c r="N28" i="2" s="1"/>
  <c r="N27" i="2" s="1"/>
  <c r="N22" i="2"/>
  <c r="N21" i="2" s="1"/>
  <c r="N20" i="2"/>
  <c r="N19" i="2" s="1"/>
  <c r="F16" i="1" s="1"/>
  <c r="N18" i="2"/>
  <c r="N17" i="2" s="1"/>
  <c r="N16" i="2"/>
  <c r="N15" i="2" s="1"/>
  <c r="F14" i="1" s="1"/>
  <c r="N14" i="2"/>
  <c r="N13" i="2" s="1"/>
  <c r="F13" i="1" s="1"/>
  <c r="K32" i="2" l="1"/>
  <c r="N32" i="2" s="1"/>
  <c r="N31" i="2" s="1"/>
  <c r="N47" i="2"/>
  <c r="N46" i="2" s="1"/>
  <c r="N97" i="2"/>
  <c r="N38" i="2"/>
  <c r="K76" i="2"/>
  <c r="N74" i="2"/>
  <c r="N73" i="2" s="1"/>
  <c r="N82" i="2"/>
  <c r="G88" i="2" s="1"/>
  <c r="L88" i="2" s="1"/>
  <c r="N88" i="2" s="1"/>
  <c r="N87" i="2" s="1"/>
  <c r="N91" i="2"/>
  <c r="F95" i="2" s="1"/>
  <c r="L95" i="2" s="1"/>
  <c r="N95" i="2" s="1"/>
  <c r="N94" i="2" s="1"/>
  <c r="N54" i="2"/>
  <c r="F62" i="2"/>
  <c r="N56" i="2"/>
  <c r="F63" i="2"/>
  <c r="J65" i="2"/>
  <c r="K65" i="2" s="1"/>
  <c r="L65" i="2" s="1"/>
  <c r="N65" i="2" s="1"/>
  <c r="K61" i="2"/>
  <c r="L61" i="2" s="1"/>
  <c r="N61" i="2" s="1"/>
  <c r="J108" i="2"/>
  <c r="L108" i="2" s="1"/>
  <c r="N108" i="2" s="1"/>
  <c r="N107" i="2" s="1"/>
  <c r="K34" i="2" l="1"/>
  <c r="L34" i="2" s="1"/>
  <c r="N34" i="2" s="1"/>
  <c r="N33" i="2" s="1"/>
  <c r="L32" i="2"/>
  <c r="F67" i="2"/>
  <c r="K67" i="2" s="1"/>
  <c r="L67" i="2" s="1"/>
  <c r="N67" i="2" s="1"/>
  <c r="K63" i="2"/>
  <c r="L63" i="2" s="1"/>
  <c r="N63" i="2" s="1"/>
  <c r="N76" i="2"/>
  <c r="N75" i="2" s="1"/>
  <c r="K78" i="2"/>
  <c r="N78" i="2" s="1"/>
  <c r="N77" i="2" s="1"/>
  <c r="K80" i="2" s="1"/>
  <c r="N80" i="2" s="1"/>
  <c r="N79" i="2" s="1"/>
  <c r="K62" i="2"/>
  <c r="L62" i="2" s="1"/>
  <c r="N62" i="2" s="1"/>
  <c r="F66" i="2"/>
  <c r="K66" i="2" s="1"/>
  <c r="L66" i="2" s="1"/>
  <c r="N66" i="2" s="1"/>
  <c r="N64" i="2" s="1"/>
  <c r="K69" i="2" s="1"/>
  <c r="L69" i="2" s="1"/>
  <c r="N69" i="2" s="1"/>
  <c r="N68" i="2" s="1"/>
  <c r="K36" i="2" l="1"/>
  <c r="L36" i="2" s="1"/>
  <c r="N36" i="2" s="1"/>
  <c r="N35" i="2" s="1"/>
  <c r="N60" i="2"/>
  <c r="H64" i="1" l="1"/>
  <c r="I64" i="1" s="1"/>
  <c r="J64" i="1" s="1"/>
  <c r="H63" i="1"/>
  <c r="I63" i="1" s="1"/>
  <c r="J63" i="1" s="1"/>
  <c r="H62" i="1"/>
  <c r="I62" i="1" s="1"/>
  <c r="J62" i="1" s="1"/>
  <c r="H60" i="1"/>
  <c r="I60" i="1" s="1"/>
  <c r="J60" i="1" s="1"/>
  <c r="H59" i="1"/>
  <c r="I59" i="1" s="1"/>
  <c r="J59" i="1" s="1"/>
  <c r="H58" i="1"/>
  <c r="I58" i="1" s="1"/>
  <c r="J58" i="1" s="1"/>
  <c r="H57" i="1"/>
  <c r="I57" i="1" s="1"/>
  <c r="J57" i="1" s="1"/>
  <c r="H55" i="1"/>
  <c r="I55" i="1" s="1"/>
  <c r="J55" i="1" s="1"/>
  <c r="H54" i="1"/>
  <c r="I54" i="1" s="1"/>
  <c r="J54" i="1" s="1"/>
  <c r="H53" i="1"/>
  <c r="I53" i="1" s="1"/>
  <c r="J53" i="1" s="1"/>
  <c r="H52" i="1"/>
  <c r="I52" i="1" s="1"/>
  <c r="J52" i="1" s="1"/>
  <c r="H51" i="1"/>
  <c r="I51" i="1" s="1"/>
  <c r="J51" i="1" s="1"/>
  <c r="H50" i="1"/>
  <c r="I50" i="1" s="1"/>
  <c r="J50" i="1" s="1"/>
  <c r="H48" i="1"/>
  <c r="I48" i="1" s="1"/>
  <c r="J48" i="1" s="1"/>
  <c r="H47" i="1"/>
  <c r="I47" i="1" s="1"/>
  <c r="J47" i="1" s="1"/>
  <c r="H46" i="1"/>
  <c r="I46" i="1" s="1"/>
  <c r="J46" i="1" s="1"/>
  <c r="H45" i="1"/>
  <c r="I45" i="1" s="1"/>
  <c r="J45" i="1" s="1"/>
  <c r="H44" i="1"/>
  <c r="I44" i="1" s="1"/>
  <c r="J44" i="1" s="1"/>
  <c r="H42" i="1"/>
  <c r="I42" i="1" s="1"/>
  <c r="J42" i="1" s="1"/>
  <c r="H41" i="1"/>
  <c r="I41" i="1" s="1"/>
  <c r="J41" i="1" s="1"/>
  <c r="H40" i="1"/>
  <c r="I40" i="1" s="1"/>
  <c r="J40" i="1" s="1"/>
  <c r="H39" i="1"/>
  <c r="I39" i="1" s="1"/>
  <c r="J39" i="1" s="1"/>
  <c r="H38" i="1"/>
  <c r="I38" i="1" s="1"/>
  <c r="J38" i="1" s="1"/>
  <c r="H37" i="1"/>
  <c r="I37" i="1" s="1"/>
  <c r="J37" i="1" s="1"/>
  <c r="H35" i="1"/>
  <c r="I35" i="1" s="1"/>
  <c r="J35" i="1" s="1"/>
  <c r="H34" i="1"/>
  <c r="I34" i="1" s="1"/>
  <c r="J34" i="1" s="1"/>
  <c r="H33" i="1"/>
  <c r="I33" i="1" s="1"/>
  <c r="J33" i="1" s="1"/>
  <c r="H32" i="1"/>
  <c r="I32" i="1" s="1"/>
  <c r="J32" i="1" s="1"/>
  <c r="H31" i="1"/>
  <c r="I31" i="1" s="1"/>
  <c r="J31" i="1" s="1"/>
  <c r="H30" i="1"/>
  <c r="I30" i="1" s="1"/>
  <c r="J30" i="1" s="1"/>
  <c r="H29" i="1"/>
  <c r="I29" i="1" s="1"/>
  <c r="J29" i="1" s="1"/>
  <c r="H28" i="1"/>
  <c r="I28" i="1" s="1"/>
  <c r="J28" i="1" s="1"/>
  <c r="H26" i="1"/>
  <c r="I26" i="1" s="1"/>
  <c r="J26" i="1" s="1"/>
  <c r="H25" i="1"/>
  <c r="I25" i="1" s="1"/>
  <c r="J25" i="1" s="1"/>
  <c r="H24" i="1"/>
  <c r="I24" i="1" s="1"/>
  <c r="J24" i="1" s="1"/>
  <c r="H23" i="1"/>
  <c r="I23" i="1" s="1"/>
  <c r="J23" i="1" s="1"/>
  <c r="H22" i="1"/>
  <c r="I22" i="1" s="1"/>
  <c r="J22" i="1" s="1"/>
  <c r="H20" i="1"/>
  <c r="I20" i="1" s="1"/>
  <c r="J20" i="1" s="1"/>
  <c r="H19" i="1"/>
  <c r="I19" i="1" s="1"/>
  <c r="J19" i="1" s="1"/>
  <c r="H17" i="1"/>
  <c r="I17" i="1" s="1"/>
  <c r="J17" i="1" s="1"/>
  <c r="H16" i="1"/>
  <c r="I16" i="1" s="1"/>
  <c r="J16" i="1" s="1"/>
  <c r="H15" i="1"/>
  <c r="I15" i="1" s="1"/>
  <c r="J15" i="1" s="1"/>
  <c r="H14" i="1"/>
  <c r="I14" i="1" s="1"/>
  <c r="J14" i="1" s="1"/>
  <c r="H13" i="1"/>
  <c r="I13" i="1" s="1"/>
  <c r="J13" i="1" s="1"/>
  <c r="H11" i="1"/>
  <c r="I11" i="1" s="1"/>
  <c r="J11" i="1" s="1"/>
  <c r="H9" i="1"/>
  <c r="I9" i="1" s="1"/>
  <c r="J9" i="1" s="1"/>
  <c r="J8" i="1" s="1"/>
  <c r="J27" i="1" l="1"/>
  <c r="J36" i="1"/>
  <c r="J18" i="1"/>
  <c r="J56" i="1"/>
  <c r="J21" i="1"/>
  <c r="J12" i="1"/>
  <c r="J43" i="1"/>
  <c r="J10" i="1"/>
  <c r="J49" i="1"/>
  <c r="J61" i="1"/>
  <c r="J67" i="1" l="1"/>
  <c r="K41" i="1" s="1"/>
  <c r="K14" i="1" l="1"/>
  <c r="K47" i="1"/>
  <c r="K11" i="1"/>
  <c r="K10" i="1" s="1"/>
  <c r="K62" i="1"/>
  <c r="K42" i="1"/>
  <c r="K64" i="1"/>
  <c r="K33" i="1"/>
  <c r="K53" i="1"/>
  <c r="K16" i="1"/>
  <c r="K17" i="1"/>
  <c r="K51" i="1"/>
  <c r="K15" i="1"/>
  <c r="K58" i="1"/>
  <c r="K19" i="1"/>
  <c r="K23" i="1"/>
  <c r="K55" i="1"/>
  <c r="K38" i="1"/>
  <c r="K31" i="1"/>
  <c r="K28" i="1"/>
  <c r="K45" i="1"/>
  <c r="K26" i="1"/>
  <c r="K32" i="1"/>
  <c r="K34" i="1"/>
  <c r="K9" i="1"/>
  <c r="K8" i="1" s="1"/>
  <c r="K25" i="1"/>
  <c r="K22" i="1"/>
  <c r="K50" i="1"/>
  <c r="K63" i="1"/>
  <c r="K44" i="1"/>
  <c r="K29" i="1"/>
  <c r="K30" i="1"/>
  <c r="K60" i="1"/>
  <c r="K54" i="1"/>
  <c r="K52" i="1"/>
  <c r="K48" i="1"/>
  <c r="K46" i="1"/>
  <c r="K20" i="1"/>
  <c r="K13" i="1"/>
  <c r="K37" i="1"/>
  <c r="K59" i="1"/>
  <c r="K39" i="1"/>
  <c r="K35" i="1"/>
  <c r="K40" i="1"/>
  <c r="K24" i="1"/>
  <c r="K57" i="1"/>
  <c r="K18" i="1" l="1"/>
  <c r="K21" i="1"/>
  <c r="K27" i="1"/>
  <c r="K61" i="1"/>
  <c r="K56" i="1"/>
  <c r="K49" i="1"/>
  <c r="K43" i="1"/>
  <c r="K36" i="1"/>
  <c r="K12" i="1"/>
  <c r="K67" i="1" l="1"/>
  <c r="I9" i="3" l="1"/>
</calcChain>
</file>

<file path=xl/sharedStrings.xml><?xml version="1.0" encoding="utf-8"?>
<sst xmlns="http://schemas.openxmlformats.org/spreadsheetml/2006/main" count="791" uniqueCount="273">
  <si>
    <t xml:space="preserve"> 1 </t>
  </si>
  <si>
    <t>MOBILIZAÇÃO E DESMOBILIZAÇÃO</t>
  </si>
  <si>
    <t xml:space="preserve"> COMP012 </t>
  </si>
  <si>
    <t>Próprio</t>
  </si>
  <si>
    <t>MOBILIZAÇÃO E DESMOBILIZAÇÃO DE EQUIPE E EQUIPAMENTO</t>
  </si>
  <si>
    <t>MÊS</t>
  </si>
  <si>
    <t xml:space="preserve"> 2 </t>
  </si>
  <si>
    <t>ADMINISTRAÇÃO DE OBRA</t>
  </si>
  <si>
    <t xml:space="preserve"> COMP29 </t>
  </si>
  <si>
    <t>ADMINISTRAÇÃO LOCAL - ENCOSTAS</t>
  </si>
  <si>
    <t>UN</t>
  </si>
  <si>
    <t xml:space="preserve"> 3 </t>
  </si>
  <si>
    <t>CANTEIRO DE OBRA</t>
  </si>
  <si>
    <t xml:space="preserve"> 93210 </t>
  </si>
  <si>
    <t>SINAPI</t>
  </si>
  <si>
    <t>EXECUÇÃO DE REFEITÓRIO EM CANTEIRO DE OBRA EM CHAPA DE MADEIRA COMPENSADA, NÃO INCLUSO MOBILIÁRIO E EQUIPAMENTOS. AF_02/2016</t>
  </si>
  <si>
    <t>m²</t>
  </si>
  <si>
    <t xml:space="preserve"> 93207 </t>
  </si>
  <si>
    <t>EXECUÇÃO DE ESCRITÓRIO EM CANTEIRO DE OBRA EM CHAPA DE MADEIRA COMPENSADA, NÃO INCLUSO MOBILIÁRIO E EQUIPAMENTOS. AF_02/2016</t>
  </si>
  <si>
    <t xml:space="preserve"> 93212 </t>
  </si>
  <si>
    <t>EXECUÇÃO DE SANITÁRIO E VESTIÁRIO EM CANTEIRO DE OBRA EM CHAPA DE MADEIRA COMPENSADA, NÃO INCLUSO MOBILIÁRIO. AF_02/2016</t>
  </si>
  <si>
    <t xml:space="preserve"> 93208 </t>
  </si>
  <si>
    <t>EXECUÇÃO DE ALMOXARIFADO EM CANTEIRO DE OBRA EM CHAPA DE MADEIRA COMPENSADA, INCLUSO PRATELEIRAS. AF_02/2016</t>
  </si>
  <si>
    <t xml:space="preserve"> COMP05 </t>
  </si>
  <si>
    <t>VIGILÂNCIA</t>
  </si>
  <si>
    <t xml:space="preserve"> 4.1 </t>
  </si>
  <si>
    <t>SERVIÇOS COMPLEMENTARES</t>
  </si>
  <si>
    <t xml:space="preserve"> CP001 </t>
  </si>
  <si>
    <t>Sinalização noturna com tela tapume pvc, balde plástico fiação e lâmpada, Sem reutilização</t>
  </si>
  <si>
    <t>M</t>
  </si>
  <si>
    <t xml:space="preserve"> CP002 </t>
  </si>
  <si>
    <t>ISOLAMENTO DE OBRA COM TELA PLASTICA COM MALHA DE 5MM E ESTRUTURA DE MADEIRA PONTALETEADA</t>
  </si>
  <si>
    <t>M²</t>
  </si>
  <si>
    <t xml:space="preserve"> 5 </t>
  </si>
  <si>
    <t>DEMOLIÇÃO</t>
  </si>
  <si>
    <t xml:space="preserve"> 97627 </t>
  </si>
  <si>
    <t>DEMOLIÇÃO DE PILARES E VIGAS EM CONCRETO ARMADO, DE FORMA MECANIZADA COM MARTELETE, SEM REAPROVEITAMENTO. AF_12/2017</t>
  </si>
  <si>
    <t>m³</t>
  </si>
  <si>
    <t xml:space="preserve"> 97622 </t>
  </si>
  <si>
    <t>DEMOLIÇÃO DE ALVENARIA DE BLOCO FURADO, DE FORMA MANUAL, SEM REAPROVEITAMENTO. AF_12/2017</t>
  </si>
  <si>
    <t xml:space="preserve"> 017361 </t>
  </si>
  <si>
    <t>SBC</t>
  </si>
  <si>
    <t>TRANSPORTE HORIZONTAL MANUAL MAT. 1a.CAT./ENTULHO ATE 60m</t>
  </si>
  <si>
    <t xml:space="preserve"> CP011 </t>
  </si>
  <si>
    <t>CARGA E DESCARGA MANUAL DE ENTULHO EM CARRO DE MÃO</t>
  </si>
  <si>
    <t xml:space="preserve">(m3)	</t>
  </si>
  <si>
    <t xml:space="preserve"> 95877 </t>
  </si>
  <si>
    <t>TRANSPORTE COM CAMINHÃO BASCULANTE DE 18 M³, EM VIA URBANA PAVIMENTADA, DMT ATÉ 30 KM (UNIDADE: M3XKM). AF_07/2020</t>
  </si>
  <si>
    <t>M3XKM</t>
  </si>
  <si>
    <t xml:space="preserve"> 6 </t>
  </si>
  <si>
    <t>SERVIÇOS PRELIMINARES</t>
  </si>
  <si>
    <t xml:space="preserve"> CP004 </t>
  </si>
  <si>
    <t>PLACA DE OBRA EM CHAPA DE ACO GALVANIZADO</t>
  </si>
  <si>
    <t xml:space="preserve"> CP005 </t>
  </si>
  <si>
    <t>LIGAÇÃO PREDIAL DE ÁGUA NO PASSEIO EM 1 1/2", COM FORNECIMENTO DO MATERIAL, INCLUSIVE HIDRÔMETRO DE 20M3/H E CAIXA DE PROTEÇÃO C/TAMPA DE CONCRETO - REV.02 - 010/2021</t>
  </si>
  <si>
    <t>un</t>
  </si>
  <si>
    <t xml:space="preserve"> CP006 </t>
  </si>
  <si>
    <t>Instalação provisória de energia elétrica, aerea, trifasica, em poste de concreto, exclusive fornecimento do medidor REV.01(1O/2021)</t>
  </si>
  <si>
    <t xml:space="preserve"> CP007 </t>
  </si>
  <si>
    <t>LIGAÇÃO DOMICILIAR DE ESGOTO DN 100MM, DA CASA ATÉ A CAIXA, COMPOSTO POR 30,0M TUBO DE PVC ESGOTO PREDIAL DN 100MM E CAIXA DE ALVENARIA COM TAMPA DE CONCRETO - FORNECIMENTO E INSTALAÇÃO. REV.01(10/2021)</t>
  </si>
  <si>
    <t xml:space="preserve"> 000032 </t>
  </si>
  <si>
    <t>EQUIPE DE SERVICOS DE TOPOGRAFIA EM OBRA</t>
  </si>
  <si>
    <t>MES</t>
  </si>
  <si>
    <t xml:space="preserve"> 8335 </t>
  </si>
  <si>
    <t>ORSE</t>
  </si>
  <si>
    <t>Escada de madeira para obra, em tábua de construção, largura 1,00m</t>
  </si>
  <si>
    <t>m</t>
  </si>
  <si>
    <t xml:space="preserve"> 98459 </t>
  </si>
  <si>
    <t>TAPUME COM TELHA METÁLICA. AF_05/2018</t>
  </si>
  <si>
    <t xml:space="preserve"> CP012 </t>
  </si>
  <si>
    <t>DETALHAMENTO DOS PROJETOS E AS BUILT</t>
  </si>
  <si>
    <t>VB</t>
  </si>
  <si>
    <t xml:space="preserve"> 7 </t>
  </si>
  <si>
    <t>SUPRESSÃO VEGETAL - ÁREA DE CONTENÇÃO</t>
  </si>
  <si>
    <t>CORTE, RECORTE E REMOÇÃO DE ÁRVORES INCL.RAIZES15CM</t>
  </si>
  <si>
    <t>CORTE, RECORTE E REMOÇÃO DE ÁRVORES INCL.RAIZES30CM</t>
  </si>
  <si>
    <t xml:space="preserve"> 98524 </t>
  </si>
  <si>
    <t>LIMPEZA MANUAL DE VEGETAÇÃO EM TERRENO COM ENXADA.AF_05/2018</t>
  </si>
  <si>
    <t xml:space="preserve"> 2509 </t>
  </si>
  <si>
    <t>Carga manual de material de 1ª categoria</t>
  </si>
  <si>
    <t xml:space="preserve"> 8 </t>
  </si>
  <si>
    <t>TERRAPLENAGEM</t>
  </si>
  <si>
    <t xml:space="preserve"> 020212 </t>
  </si>
  <si>
    <t>ESCAVACAO MANUAL SOLO 1a. CATEGORIA ATE 1,50m</t>
  </si>
  <si>
    <t xml:space="preserve"> COMP25 </t>
  </si>
  <si>
    <t>TRANSPORTE VERTICAL MANUAL</t>
  </si>
  <si>
    <t xml:space="preserve"> 9 </t>
  </si>
  <si>
    <t>ESTABILIDADE DA ENCOSTA</t>
  </si>
  <si>
    <t xml:space="preserve"> 93961 </t>
  </si>
  <si>
    <t>EXECUÇÃO DE GRAMPO PARA SOLO GRAMPEADO COM COMPRIMENTO MAIOR QUE 10 M, DIÂMETRO DE 10 CM, PERFURAÇÃO COM EQUIPAMENTO MANUAL E ARMADURA COM DIÂMETRO DE 20 MM. AF_05/2016</t>
  </si>
  <si>
    <t xml:space="preserve"> CP027 </t>
  </si>
  <si>
    <t>ANDAIME TUBULAR/FACHADEIRO P/SERVICO EM ENCOSTA</t>
  </si>
  <si>
    <t>M2/MÊS</t>
  </si>
  <si>
    <t xml:space="preserve"> 031317 </t>
  </si>
  <si>
    <t>INJECAO NATA CIMENTO EM TIRANTES 50 A 70TF</t>
  </si>
  <si>
    <t xml:space="preserve"> CP010 </t>
  </si>
  <si>
    <t>CP-91070-69220727 - EXECUÇÃO DE REVESTIMENTO DE CONCRETO PROJETADO COM ESPESSURA DE 10 CM, ARMADO COM TELA, INCLINAÇÃO MENOR QUE 90°, APLICAÇÃO CONTÍNUA, UTILIZANDO EQUIPAMENTO DE PROJEÇÃO COM 6 M³/H DE CAPACIDADE. AF_01/2016 - Q-283</t>
  </si>
  <si>
    <t xml:space="preserve"> 95108 </t>
  </si>
  <si>
    <t>EXECUÇÃO DE PROTEÇÃO DA CABEÇA DO TIRANTE COM USO DE FÔRMAS EM CHAPA COMPENSADA PLASTIFICADA DE MADEIRA E CONCRETO FCK =15 MPA. AF_07/2016</t>
  </si>
  <si>
    <t xml:space="preserve"> 102726 </t>
  </si>
  <si>
    <t>DRENO BARBACÃ, DN 50 MM, COM MATERIAL DRENANTE. AF_07/2021</t>
  </si>
  <si>
    <t xml:space="preserve"> 10 </t>
  </si>
  <si>
    <t>DRENAGEM</t>
  </si>
  <si>
    <t xml:space="preserve"> 10015 </t>
  </si>
  <si>
    <t>Calha semi-circular em concreto pré-moldado d=80cm</t>
  </si>
  <si>
    <t>Caixa coletora de sarjeta - CCS 01 - com grelha de concreto - TCC 01 - areia e brita comerciais</t>
  </si>
  <si>
    <t xml:space="preserve"> 11739 </t>
  </si>
  <si>
    <t>Descida de água para cortes em degraus tipo dcd 03</t>
  </si>
  <si>
    <t xml:space="preserve"> 10154 </t>
  </si>
  <si>
    <t>Fornecimento e assentamento de tubo corrugado parede dupla PEAD, d= 450mm (18"), p/sistemas de saneamento, Tigre-ADS N-12 ou similar</t>
  </si>
  <si>
    <t xml:space="preserve"> 11 </t>
  </si>
  <si>
    <t>SERVIÇOS FINAIS</t>
  </si>
  <si>
    <t xml:space="preserve"> CP008 </t>
  </si>
  <si>
    <t>LIMPEZA FINAL DA OBRA GERAL COM ENTULHOS</t>
  </si>
  <si>
    <t xml:space="preserve"> 98504 </t>
  </si>
  <si>
    <t>PLANTIO DE GRAMA BATATAIS EM PLACAS. AF_05/2018</t>
  </si>
  <si>
    <t xml:space="preserve"> 2394 </t>
  </si>
  <si>
    <t>Fornecimento e espalhamento de terra vegetal preparada</t>
  </si>
  <si>
    <t xml:space="preserve">PLANILHA ORÇAMENTÁRIA </t>
  </si>
  <si>
    <r>
      <t xml:space="preserve">BDI: </t>
    </r>
    <r>
      <rPr>
        <sz val="12"/>
        <rFont val="Arial"/>
        <family val="2"/>
      </rPr>
      <t>29,07%</t>
    </r>
  </si>
  <si>
    <r>
      <t xml:space="preserve">L.S. Hora: </t>
    </r>
    <r>
      <rPr>
        <sz val="12"/>
        <rFont val="Arial"/>
        <family val="2"/>
      </rPr>
      <t>84,28%</t>
    </r>
  </si>
  <si>
    <r>
      <t xml:space="preserve">L.S. Mês: </t>
    </r>
    <r>
      <rPr>
        <sz val="12"/>
        <rFont val="Arial"/>
        <family val="2"/>
      </rPr>
      <t>46,49%</t>
    </r>
  </si>
  <si>
    <t>ITEM</t>
  </si>
  <si>
    <t>CÓDIGO</t>
  </si>
  <si>
    <t>BANCO</t>
  </si>
  <si>
    <t>DESCRIÇÃO</t>
  </si>
  <si>
    <t>UND</t>
  </si>
  <si>
    <t>QUANT.</t>
  </si>
  <si>
    <t>PREÇO UNITÁRIO R$</t>
  </si>
  <si>
    <t>PREÇO
TOTAL R$</t>
  </si>
  <si>
    <t>PESO (%)</t>
  </si>
  <si>
    <t>V. UNIT</t>
  </si>
  <si>
    <t>BDI</t>
  </si>
  <si>
    <t>COM BDI</t>
  </si>
  <si>
    <t>VALOR TOTAL COM BDI:</t>
  </si>
  <si>
    <r>
      <t xml:space="preserve">OBRA: </t>
    </r>
    <r>
      <rPr>
        <sz val="12"/>
        <rFont val="Arial"/>
        <family val="2"/>
      </rPr>
      <t>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IV</t>
    </r>
  </si>
  <si>
    <r>
      <t>DESCRIÇÃO:</t>
    </r>
    <r>
      <rPr>
        <sz val="12"/>
        <rFont val="Arial"/>
        <family val="2"/>
      </rPr>
      <t xml:space="preserve"> OBRA DE 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IV</t>
    </r>
  </si>
  <si>
    <r>
      <t xml:space="preserve">LOCAL: </t>
    </r>
    <r>
      <rPr>
        <sz val="12"/>
        <rFont val="Arial"/>
        <family val="2"/>
      </rPr>
      <t>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IV</t>
    </r>
  </si>
  <si>
    <r>
      <t xml:space="preserve">UNIDADES: </t>
    </r>
    <r>
      <rPr>
        <sz val="12"/>
        <rFont val="Arial"/>
        <family val="2"/>
      </rPr>
      <t xml:space="preserve">  5573,00 M2</t>
    </r>
  </si>
  <si>
    <t xml:space="preserve">MEMÓRIA DE CÁLCULO </t>
  </si>
  <si>
    <t xml:space="preserve">DIMENSÕES </t>
  </si>
  <si>
    <t>ÁREA</t>
  </si>
  <si>
    <t>VOL (M3)</t>
  </si>
  <si>
    <t>SUBTOTAL</t>
  </si>
  <si>
    <t>TAXA</t>
  </si>
  <si>
    <t>OBS</t>
  </si>
  <si>
    <t>COMP. (m)</t>
  </si>
  <si>
    <t>LARG. (m)</t>
  </si>
  <si>
    <t>ALT. (m)</t>
  </si>
  <si>
    <t>1.1</t>
  </si>
  <si>
    <t>ADMINISTRAÇÃO LOCAL - VALE DO REGINALDO</t>
  </si>
  <si>
    <t>M2</t>
  </si>
  <si>
    <t xml:space="preserve">REFEITÓRIO PARA ALIMENTAÇÃO DOS FUNCIONÁRIOS </t>
  </si>
  <si>
    <t xml:space="preserve">ESCRITÓRIO PARA ABRIGAR A EQUIPE TÉCNICA E FISCALIZAÇÃO </t>
  </si>
  <si>
    <t>VESTIÁRIO/BANHEIROS</t>
  </si>
  <si>
    <t xml:space="preserve">ALOMOXARIFADO </t>
  </si>
  <si>
    <t xml:space="preserve">VIGILÂNCIA ENCOSTA </t>
  </si>
  <si>
    <t>PERÍODO 18 MESES</t>
  </si>
  <si>
    <t>2.1</t>
  </si>
  <si>
    <t>SINALIZAÇÃO NOTURNA COM TELA TAPUME PVC, BALDE PLÁSTICO FIAÇÃO E LÂMPADA, SEM REUTILIZAÇÃO</t>
  </si>
  <si>
    <t>M3</t>
  </si>
  <si>
    <t>EDIFICAÇÃO PROXIMA A ENCOSTA</t>
  </si>
  <si>
    <t>DMT: 30KM</t>
  </si>
  <si>
    <t>PLACA DA OBRA COM RESPONSÁVEIS TÉCNICOS</t>
  </si>
  <si>
    <t>PLACA DA OBRA COM INFORMAÇÕES DA PREFEITURA DE CONVÊNIO E PRAZOS</t>
  </si>
  <si>
    <t>LINCENÇA AMBIENTAL</t>
  </si>
  <si>
    <t>ALVARÁ DE CONSTRUÇÃO</t>
  </si>
  <si>
    <t>INSTALAÇÃO PROVISÓRIA DE ENERGIA ELÉTRICA, AEREA, TRIFASICA, EM POSTE DE CONCRETO, EXCLUSIVE FORNECIMENTO DO MEDIDOR REV.01(1O/2021)</t>
  </si>
  <si>
    <t>TOPOGRAFIA DA ENCOSTA</t>
  </si>
  <si>
    <t>ESCADA DE MADEIRA PARA OBRA, EM TÁBUA DE CONSTRUÇÃO, LARGURA 1,00M</t>
  </si>
  <si>
    <t>ESCADA DE ACESSO</t>
  </si>
  <si>
    <t xml:space="preserve">TAPUME </t>
  </si>
  <si>
    <t>CORTE, RECORTE E REMOÇÃO DE ÁRVORES INCL.RAIZES  15CM</t>
  </si>
  <si>
    <t xml:space="preserve">ARVORE DE PEQUENO PORTE </t>
  </si>
  <si>
    <t>CORTE, RECORTE E REMOÇÃO DE ÁRVORES INCL.RAIZES  30CM</t>
  </si>
  <si>
    <t xml:space="preserve">ARVORE DE MÉDIO PORTE </t>
  </si>
  <si>
    <t xml:space="preserve">LIMPEZA DO TERRENO </t>
  </si>
  <si>
    <t>ESPESSURA = 0,20M</t>
  </si>
  <si>
    <t>VOLUME MÉDIO DE ARVORE DE PORTE PEQUENO: 9,5 M3</t>
  </si>
  <si>
    <t>VOLUME MÉDIO DE ARVORE DE PORTE PEQUENO: 16 M3</t>
  </si>
  <si>
    <t>CARGA MANUAL DE MATERIAL DE 1ª CATEGORIA</t>
  </si>
  <si>
    <t xml:space="preserve">TRANSPORTE </t>
  </si>
  <si>
    <t>DMT: 30 KM</t>
  </si>
  <si>
    <t xml:space="preserve">CORTE DO MATERIAL </t>
  </si>
  <si>
    <t>EMPOLAMENTO: 1,3</t>
  </si>
  <si>
    <t>ANDAIME FACHADEIRA</t>
  </si>
  <si>
    <t>GRAMPOS</t>
  </si>
  <si>
    <t xml:space="preserve">ÁREA EM SOLO GRAMPEADO </t>
  </si>
  <si>
    <t>DRENO BARBACÃ</t>
  </si>
  <si>
    <t>CALHA SEMI-CIRCULAR EM CONCRETO PRÉ-MOLDADO D=80CM</t>
  </si>
  <si>
    <t>CALHA TRAPEZOIAL</t>
  </si>
  <si>
    <t xml:space="preserve">CALHA </t>
  </si>
  <si>
    <t>CAIXA COLETORA DE SARJETA - CCS 01 - COM GRELHA DE CONCRETO - TCC 01 - AREIA E BRITA COMERCIAIS</t>
  </si>
  <si>
    <t>CAIXA COLETORA</t>
  </si>
  <si>
    <t>DESCIDA DE ÁGUA PARA CORTES EM DEGRAUS TIPO DCD 03</t>
  </si>
  <si>
    <t>ESCADARIA 1</t>
  </si>
  <si>
    <t>FORNECIMENTO E ASSENTAMENTO DE TUBO CORRUGADO PAREDE DUPLA PEAD, D= 450MM (18"), P/SISTEMAS DE SANEAMENTO, TIGRE-ADS N-12 OU SIMILAR</t>
  </si>
  <si>
    <t>TUBO PEAD</t>
  </si>
  <si>
    <t xml:space="preserve">AREA </t>
  </si>
  <si>
    <t>PLANTIO DE GRAMA EM PLACAS.</t>
  </si>
  <si>
    <t xml:space="preserve">AREA DE PLANTIO DE GRAMA </t>
  </si>
  <si>
    <t>FORNECIMENTO E ESPALHAMENTO DE TERRA VEGETAL PREPARADA</t>
  </si>
  <si>
    <t>3.1</t>
  </si>
  <si>
    <t xml:space="preserve"> COMP17 </t>
  </si>
  <si>
    <t xml:space="preserve"> COMP18 </t>
  </si>
  <si>
    <t>3.2</t>
  </si>
  <si>
    <t xml:space="preserve"> COMP06 </t>
  </si>
  <si>
    <t>3.3</t>
  </si>
  <si>
    <t xml:space="preserve"> COMP08 </t>
  </si>
  <si>
    <t xml:space="preserve"> COMP07 </t>
  </si>
  <si>
    <t xml:space="preserve"> COMP09 </t>
  </si>
  <si>
    <t xml:space="preserve"> COMP10 </t>
  </si>
  <si>
    <t xml:space="preserve">COMP-62228725-INCC </t>
  </si>
  <si>
    <t>3.4</t>
  </si>
  <si>
    <t>3.5</t>
  </si>
  <si>
    <t>GRAMPO (COMPRIMENTO DE 14 M)</t>
  </si>
  <si>
    <t>GRAMPO (COMPRIMENTO DE 12 M)</t>
  </si>
  <si>
    <t xml:space="preserve"> COMP19 </t>
  </si>
  <si>
    <t>4.1</t>
  </si>
  <si>
    <t>4.2</t>
  </si>
  <si>
    <t>5.1</t>
  </si>
  <si>
    <t>5.2</t>
  </si>
  <si>
    <t>COEFICIENTE = 0,38
AREA DAS CASAS ESTIMADAS: 80 M2</t>
  </si>
  <si>
    <t>COEFICIENTE = 0,46
AREA DAS CASAS ESTIMADAS: 80 M2</t>
  </si>
  <si>
    <t>5.3</t>
  </si>
  <si>
    <t>5.4</t>
  </si>
  <si>
    <t>5.5</t>
  </si>
  <si>
    <t>6.1</t>
  </si>
  <si>
    <t>6.2</t>
  </si>
  <si>
    <t>6.3</t>
  </si>
  <si>
    <t>6.4</t>
  </si>
  <si>
    <t>6.5</t>
  </si>
  <si>
    <t>6.6</t>
  </si>
  <si>
    <t>6.7</t>
  </si>
  <si>
    <t>6.8</t>
  </si>
  <si>
    <r>
      <t>DESCRIÇÃO:</t>
    </r>
    <r>
      <rPr>
        <sz val="12"/>
        <rFont val="Arial"/>
        <family val="2"/>
      </rPr>
      <t xml:space="preserve"> OBRA DE ESTABILIDADE E DRENAGEM DA ENCOSTA DO VALE DO REGINALDO IV</t>
    </r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</si>
  <si>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</si>
  <si>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</si>
  <si>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</si>
  <si>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</si>
  <si>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</si>
  <si>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</si>
  <si>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</si>
  <si>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</si>
  <si>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</si>
  <si>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</si>
  <si>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</si>
  <si>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</si>
  <si>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</si>
  <si>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</si>
  <si>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</si>
  <si>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</si>
  <si>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9.6</t>
  </si>
  <si>
    <t>10.1</t>
  </si>
  <si>
    <t>10.2</t>
  </si>
  <si>
    <t>10.3</t>
  </si>
  <si>
    <t>10.4</t>
  </si>
  <si>
    <t>11.1</t>
  </si>
  <si>
    <t>11.2</t>
  </si>
  <si>
    <t>11.3</t>
  </si>
  <si>
    <r>
      <t>UNIDADES (M2) :</t>
    </r>
    <r>
      <rPr>
        <sz val="12"/>
        <rFont val="Arial"/>
        <family val="2"/>
      </rPr>
      <t xml:space="preserve"> 5.573,00</t>
    </r>
  </si>
  <si>
    <t>CURVA ABC</t>
  </si>
  <si>
    <t>%</t>
  </si>
  <si>
    <t>%ACUMULADO</t>
  </si>
  <si>
    <r>
      <t xml:space="preserve">UNIDADES (M2) : </t>
    </r>
    <r>
      <rPr>
        <sz val="12"/>
        <rFont val="Arial"/>
        <family val="2"/>
      </rPr>
      <t>5.573,00</t>
    </r>
  </si>
  <si>
    <r>
      <t xml:space="preserve">BANCO: </t>
    </r>
    <r>
      <rPr>
        <sz val="12"/>
        <rFont val="Arial"/>
        <family val="2"/>
      </rPr>
      <t>04/2023 - Alagoas
SBC - 04/2023 - Alagoas
SICRO3 - 01/2023 - Alagoas
ORSE - 03/2023 - Sergipe</t>
    </r>
  </si>
  <si>
    <r>
      <t>BANCO:</t>
    </r>
    <r>
      <rPr>
        <sz val="12"/>
        <rFont val="Arial"/>
        <family val="2"/>
      </rPr>
      <t xml:space="preserve"> 04/2023 - Alagoas
SBC - 04/2023 - Alagoas
SICRO3 - 01/2023 - Alagoas
ORSE - 03/2023 - Sergipe</t>
    </r>
  </si>
  <si>
    <r>
      <t>BANCOS:</t>
    </r>
    <r>
      <rPr>
        <sz val="12"/>
        <rFont val="Arial"/>
        <family val="2"/>
      </rPr>
      <t xml:space="preserve"> 04/2023 - Alagoas
SBC - 04/2023 - Alagoas
SICRO3 - 01/2023 - Alagoas
ORSE - 03/2023 - Sergipe</t>
    </r>
  </si>
  <si>
    <r>
      <t xml:space="preserve">DATA: </t>
    </r>
    <r>
      <rPr>
        <sz val="12"/>
        <rFont val="Arial"/>
        <family val="2"/>
      </rPr>
      <t>01/06/2023</t>
    </r>
  </si>
  <si>
    <t xml:space="preserve"> 99-02-01- 031 </t>
  </si>
  <si>
    <t xml:space="preserve"> 99-02-01- 032 </t>
  </si>
  <si>
    <t xml:space="preserve"> CP009 </t>
  </si>
  <si>
    <r>
      <t>DATA:</t>
    </r>
    <r>
      <rPr>
        <sz val="12"/>
        <rFont val="Arial"/>
        <family val="2"/>
      </rPr>
      <t xml:space="preserve"> 01/06/2023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</si>
</sst>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%"/>
  </numFmts>
  <fonts count="20" x14ac:knownFonts="1">
    <font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1"/>
      <name val="Arial"/>
      <family val="1"/>
    </font>
    <font>
      <sz val="11"/>
      <color theme="1"/>
      <name val="Arial"/>
      <family val="2"/>
    </font>
    <font>
      <b/>
      <sz val="18"/>
      <name val="Arial"/>
      <family val="1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000000"/>
      <name val="Arial"/>
      <family val="1"/>
    </font>
    <font>
      <sz val="11"/>
      <color rgb="FF000000"/>
      <name val="Arial"/>
      <family val="2"/>
    </font>
    <font>
      <sz val="10"/>
      <name val="Arial"/>
      <family val="2"/>
    </font>
    <font>
      <sz val="8"/>
      <name val="Arial"/>
      <family val="1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</borders>
  <cellStyleXfs count="3">
    <xf numFmtId="0" fontId="0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28">
    <xf numFmtId="0" fontId="0" fillId="0" borderId="0" xfId="0"/>
    <xf numFmtId="0" fontId="10" fillId="2" borderId="4" xfId="0" applyFont="1" applyFill="1" applyBorder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0" fillId="2" borderId="7" xfId="0" applyFont="1" applyFill="1" applyBorder="1" applyAlignment="1">
      <alignment vertical="center" wrapText="1"/>
    </xf>
    <xf numFmtId="0" fontId="10" fillId="2" borderId="8" xfId="0" applyFont="1" applyFill="1" applyBorder="1" applyAlignment="1">
      <alignment vertical="center" wrapText="1"/>
    </xf>
    <xf numFmtId="4" fontId="5" fillId="4" borderId="5" xfId="0" applyNumberFormat="1" applyFont="1" applyFill="1" applyBorder="1" applyAlignment="1">
      <alignment horizontal="right" vertical="top" wrapText="1"/>
    </xf>
    <xf numFmtId="0" fontId="13" fillId="3" borderId="1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top" wrapText="1"/>
    </xf>
    <xf numFmtId="4" fontId="3" fillId="3" borderId="5" xfId="0" applyNumberFormat="1" applyFont="1" applyFill="1" applyBorder="1" applyAlignment="1">
      <alignment horizontal="right" vertical="top" wrapText="1"/>
    </xf>
    <xf numFmtId="0" fontId="1" fillId="3" borderId="12" xfId="0" applyFont="1" applyFill="1" applyBorder="1" applyAlignment="1">
      <alignment horizontal="left" vertical="top" wrapText="1"/>
    </xf>
    <xf numFmtId="4" fontId="3" fillId="3" borderId="12" xfId="0" applyNumberFormat="1" applyFont="1" applyFill="1" applyBorder="1" applyAlignment="1">
      <alignment horizontal="right" vertical="top" wrapText="1"/>
    </xf>
    <xf numFmtId="0" fontId="5" fillId="4" borderId="5" xfId="0" applyFont="1" applyFill="1" applyBorder="1" applyAlignment="1">
      <alignment horizontal="left" vertical="top" wrapText="1"/>
    </xf>
    <xf numFmtId="0" fontId="7" fillId="4" borderId="5" xfId="0" applyFont="1" applyFill="1" applyBorder="1" applyAlignment="1">
      <alignment horizontal="right" vertical="top" wrapText="1"/>
    </xf>
    <xf numFmtId="0" fontId="6" fillId="4" borderId="5" xfId="0" applyFont="1" applyFill="1" applyBorder="1" applyAlignment="1">
      <alignment horizontal="center" vertical="top" wrapText="1"/>
    </xf>
    <xf numFmtId="44" fontId="13" fillId="4" borderId="5" xfId="1" applyFont="1" applyFill="1" applyBorder="1" applyAlignment="1">
      <alignment horizontal="center" vertical="center"/>
    </xf>
    <xf numFmtId="9" fontId="13" fillId="4" borderId="5" xfId="2" applyFont="1" applyFill="1" applyBorder="1" applyAlignment="1">
      <alignment horizontal="center" vertical="center"/>
    </xf>
    <xf numFmtId="43" fontId="4" fillId="3" borderId="5" xfId="0" applyNumberFormat="1" applyFont="1" applyFill="1" applyBorder="1" applyAlignment="1">
      <alignment horizontal="right" vertical="top" wrapText="1"/>
    </xf>
    <xf numFmtId="10" fontId="5" fillId="4" borderId="5" xfId="2" applyNumberFormat="1" applyFont="1" applyFill="1" applyBorder="1" applyAlignment="1">
      <alignment horizontal="right" vertical="top" wrapText="1"/>
    </xf>
    <xf numFmtId="10" fontId="4" fillId="3" borderId="5" xfId="2" applyNumberFormat="1" applyFont="1" applyFill="1" applyBorder="1" applyAlignment="1">
      <alignment horizontal="right" vertical="top" wrapText="1"/>
    </xf>
    <xf numFmtId="0" fontId="13" fillId="3" borderId="10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right" vertical="top" wrapText="1"/>
    </xf>
    <xf numFmtId="0" fontId="5" fillId="4" borderId="5" xfId="0" applyFont="1" applyFill="1" applyBorder="1" applyAlignment="1">
      <alignment horizontal="center" vertical="top" wrapText="1"/>
    </xf>
    <xf numFmtId="43" fontId="14" fillId="4" borderId="5" xfId="0" applyNumberFormat="1" applyFont="1" applyFill="1" applyBorder="1" applyAlignment="1">
      <alignment horizontal="left" vertical="center"/>
    </xf>
    <xf numFmtId="43" fontId="14" fillId="3" borderId="5" xfId="0" applyNumberFormat="1" applyFont="1" applyFill="1" applyBorder="1" applyAlignment="1">
      <alignment horizontal="left"/>
    </xf>
    <xf numFmtId="43" fontId="14" fillId="3" borderId="5" xfId="0" applyNumberFormat="1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center" vertical="top" wrapText="1"/>
    </xf>
    <xf numFmtId="43" fontId="14" fillId="0" borderId="5" xfId="0" applyNumberFormat="1" applyFont="1" applyBorder="1" applyAlignment="1">
      <alignment horizontal="left" vertical="center"/>
    </xf>
    <xf numFmtId="43" fontId="14" fillId="0" borderId="5" xfId="0" applyNumberFormat="1" applyFont="1" applyBorder="1" applyAlignment="1">
      <alignment horizontal="left" vertical="center" wrapText="1"/>
    </xf>
    <xf numFmtId="43" fontId="14" fillId="4" borderId="5" xfId="0" applyNumberFormat="1" applyFont="1" applyFill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center" vertical="center" wrapText="1"/>
    </xf>
    <xf numFmtId="43" fontId="16" fillId="0" borderId="5" xfId="0" applyNumberFormat="1" applyFont="1" applyBorder="1" applyAlignment="1">
      <alignment horizontal="left" vertical="center"/>
    </xf>
    <xf numFmtId="0" fontId="0" fillId="0" borderId="5" xfId="0" applyBorder="1"/>
    <xf numFmtId="43" fontId="9" fillId="0" borderId="5" xfId="0" applyNumberFormat="1" applyFont="1" applyBorder="1" applyAlignment="1">
      <alignment horizontal="left" vertical="center" wrapText="1"/>
    </xf>
    <xf numFmtId="43" fontId="16" fillId="4" borderId="5" xfId="0" applyNumberFormat="1" applyFont="1" applyFill="1" applyBorder="1" applyAlignment="1">
      <alignment horizontal="left" vertical="center"/>
    </xf>
    <xf numFmtId="43" fontId="16" fillId="3" borderId="5" xfId="0" applyNumberFormat="1" applyFont="1" applyFill="1" applyBorder="1" applyAlignment="1">
      <alignment horizontal="left" vertical="center"/>
    </xf>
    <xf numFmtId="43" fontId="16" fillId="0" borderId="5" xfId="0" applyNumberFormat="1" applyFont="1" applyBorder="1" applyAlignment="1">
      <alignment horizontal="left" vertical="center" wrapText="1"/>
    </xf>
    <xf numFmtId="0" fontId="17" fillId="4" borderId="5" xfId="0" applyFont="1" applyFill="1" applyBorder="1" applyAlignment="1">
      <alignment horizontal="left" vertical="top" wrapText="1"/>
    </xf>
    <xf numFmtId="43" fontId="2" fillId="3" borderId="5" xfId="0" applyNumberFormat="1" applyFont="1" applyFill="1" applyBorder="1" applyAlignment="1">
      <alignment horizontal="right" vertical="top" wrapText="1"/>
    </xf>
    <xf numFmtId="43" fontId="7" fillId="4" borderId="5" xfId="0" applyNumberFormat="1" applyFont="1" applyFill="1" applyBorder="1" applyAlignment="1">
      <alignment horizontal="right" vertical="top" wrapText="1"/>
    </xf>
    <xf numFmtId="43" fontId="2" fillId="3" borderId="12" xfId="0" applyNumberFormat="1" applyFont="1" applyFill="1" applyBorder="1" applyAlignment="1">
      <alignment horizontal="right" vertical="top" wrapText="1"/>
    </xf>
    <xf numFmtId="0" fontId="13" fillId="3" borderId="5" xfId="0" applyFont="1" applyFill="1" applyBorder="1" applyAlignment="1">
      <alignment horizontal="center" vertical="center" wrapText="1"/>
    </xf>
    <xf numFmtId="44" fontId="0" fillId="0" borderId="0" xfId="0" applyNumberFormat="1"/>
    <xf numFmtId="0" fontId="13" fillId="3" borderId="5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horizontal="left" vertical="top" wrapText="1"/>
    </xf>
    <xf numFmtId="4" fontId="5" fillId="5" borderId="5" xfId="0" applyNumberFormat="1" applyFont="1" applyFill="1" applyBorder="1" applyAlignment="1">
      <alignment horizontal="right" vertical="top" wrapText="1"/>
    </xf>
    <xf numFmtId="10" fontId="14" fillId="5" borderId="5" xfId="2" applyNumberFormat="1" applyFont="1" applyFill="1" applyBorder="1" applyAlignment="1">
      <alignment horizontal="center" vertical="center" wrapText="1"/>
    </xf>
    <xf numFmtId="10" fontId="19" fillId="5" borderId="5" xfId="2" applyNumberFormat="1" applyFont="1" applyFill="1" applyBorder="1" applyAlignment="1">
      <alignment horizontal="center" vertical="top" wrapText="1"/>
    </xf>
    <xf numFmtId="10" fontId="14" fillId="4" borderId="5" xfId="2" applyNumberFormat="1" applyFont="1" applyFill="1" applyBorder="1" applyAlignment="1">
      <alignment horizontal="center" vertical="center" wrapText="1"/>
    </xf>
    <xf numFmtId="10" fontId="19" fillId="4" borderId="5" xfId="2" applyNumberFormat="1" applyFont="1" applyFill="1" applyBorder="1" applyAlignment="1">
      <alignment horizontal="center" vertical="top" wrapText="1"/>
    </xf>
    <xf numFmtId="43" fontId="0" fillId="0" borderId="0" xfId="0" applyNumberFormat="1"/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43" fontId="17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horizontal="right" vertical="top" wrapText="1"/>
    </xf>
    <xf numFmtId="164" fontId="5" fillId="0" borderId="0" xfId="0" applyNumberFormat="1" applyFont="1" applyAlignment="1">
      <alignment horizontal="right" vertical="top" wrapText="1"/>
    </xf>
    <xf numFmtId="9" fontId="13" fillId="0" borderId="0" xfId="2" applyFont="1" applyFill="1" applyBorder="1" applyAlignment="1">
      <alignment horizontal="center" vertical="center"/>
    </xf>
    <xf numFmtId="2" fontId="0" fillId="0" borderId="0" xfId="0" applyNumberFormat="1"/>
    <xf numFmtId="10" fontId="0" fillId="0" borderId="0" xfId="2" applyNumberFormat="1" applyFont="1"/>
    <xf numFmtId="9" fontId="0" fillId="0" borderId="0" xfId="2" applyFont="1"/>
    <xf numFmtId="0" fontId="7" fillId="5" borderId="5" xfId="0" applyFont="1" applyFill="1" applyBorder="1" applyAlignment="1">
      <alignment horizontal="right" vertical="top" wrapText="1"/>
    </xf>
    <xf numFmtId="0" fontId="6" fillId="5" borderId="5" xfId="0" applyFont="1" applyFill="1" applyBorder="1" applyAlignment="1">
      <alignment horizontal="center" vertical="top" wrapText="1"/>
    </xf>
    <xf numFmtId="43" fontId="7" fillId="5" borderId="5" xfId="0" applyNumberFormat="1" applyFont="1" applyFill="1" applyBorder="1" applyAlignment="1">
      <alignment horizontal="right" vertical="top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vertical="center" wrapText="1"/>
    </xf>
    <xf numFmtId="0" fontId="11" fillId="2" borderId="9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left" vertical="center"/>
    </xf>
    <xf numFmtId="0" fontId="11" fillId="2" borderId="9" xfId="0" applyFont="1" applyFill="1" applyBorder="1" applyAlignment="1">
      <alignment horizontal="left" vertical="center"/>
    </xf>
    <xf numFmtId="0" fontId="13" fillId="3" borderId="5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11" fillId="4" borderId="5" xfId="0" applyFont="1" applyFill="1" applyBorder="1" applyAlignment="1">
      <alignment horizontal="center" vertical="center"/>
    </xf>
    <xf numFmtId="0" fontId="13" fillId="3" borderId="1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13" xfId="0" applyFont="1" applyFill="1" applyBorder="1" applyAlignment="1">
      <alignment horizontal="left" vertical="center" wrapText="1"/>
    </xf>
    <xf numFmtId="0" fontId="11" fillId="2" borderId="14" xfId="0" applyFont="1" applyFill="1" applyBorder="1" applyAlignment="1">
      <alignment horizontal="left" vertical="center" wrapText="1"/>
    </xf>
    <xf numFmtId="0" fontId="11" fillId="2" borderId="15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center" vertical="center"/>
    </xf>
    <xf numFmtId="0" fontId="13" fillId="3" borderId="1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left" vertical="center"/>
    </xf>
    <xf numFmtId="0" fontId="11" fillId="2" borderId="14" xfId="0" applyFont="1" applyFill="1" applyBorder="1" applyAlignment="1">
      <alignment horizontal="left" vertical="center"/>
    </xf>
    <xf numFmtId="0" fontId="11" fillId="2" borderId="15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3" fillId="3" borderId="13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24814</xdr:colOff>
      <xdr:row>0</xdr:row>
      <xdr:rowOff>121665</xdr:rowOff>
    </xdr:from>
    <xdr:to>
      <xdr:col>1</xdr:col>
      <xdr:colOff>697167</xdr:colOff>
      <xdr:row>4</xdr:row>
      <xdr:rowOff>201706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34B3BF1-1AD2-4137-AF73-CF311F5430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14" y="121665"/>
          <a:ext cx="1434353" cy="16376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415637</xdr:colOff>
      <xdr:row>0</xdr:row>
      <xdr:rowOff>173183</xdr:rowOff>
    </xdr:from>
    <xdr:to>
      <xdr:col>2</xdr:col>
      <xdr:colOff>415637</xdr:colOff>
      <xdr:row>4</xdr:row>
      <xdr:rowOff>259774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DFAEB4B-23DE-41FF-8FDD-DDE1A64DE3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5637" y="173183"/>
          <a:ext cx="1524000" cy="152486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346368</xdr:rowOff>
    </xdr:from>
    <xdr:to>
      <xdr:col>0</xdr:col>
      <xdr:colOff>1389509</xdr:colOff>
      <xdr:row>4</xdr:row>
      <xdr:rowOff>145678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285C970-33EF-476D-A608-219F0E4BDA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442" y="346368"/>
          <a:ext cx="1311067" cy="1285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2"/>
  <sheetViews>
    <sheetView tabSelected="1" showOutlineSymbols="0" showWhiteSpace="0" view="pageBreakPreview" zoomScale="55" zoomScaleNormal="55" zoomScaleSheetLayoutView="55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I2" sqref="I2:K5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9" width="13" bestFit="1" customWidth="1"/>
    <col min="10" max="10" width="22" bestFit="1" customWidth="1"/>
    <col min="11" max="11" width="11.5" bestFit="1" customWidth="1"/>
  </cols>
  <sheetData>
    <row r="1" spans="1:11" ht="38.25" customHeight="1" x14ac:dyDescent="0.2">
      <c r="A1" s="71" t="s">
        <v>118</v>
      </c>
      <c r="B1" s="72"/>
      <c r="C1" s="72"/>
      <c r="D1" s="72"/>
      <c r="E1" s="72"/>
      <c r="F1" s="72"/>
      <c r="G1" s="72"/>
      <c r="H1" s="72"/>
      <c r="I1" s="72"/>
      <c r="J1" s="72"/>
      <c r="K1" s="73"/>
    </row>
    <row r="2" spans="1:11" ht="24.95" customHeight="1" x14ac:dyDescent="0.2">
      <c r="A2" s="1"/>
      <c r="B2" s="2"/>
      <c r="C2" s="74" t="s">
        <v>135</v>
      </c>
      <c r="D2" s="74"/>
      <c r="E2" s="74"/>
      <c r="F2" s="74"/>
      <c r="G2" s="91" t="s">
        <v>268</v>
      </c>
      <c r="H2" s="92"/>
      <c r="I2" s="75" t="s">
        <v>265</v>
      </c>
      <c r="J2" s="76"/>
      <c r="K2" s="77"/>
    </row>
    <row r="3" spans="1:11" ht="35.25" customHeight="1" x14ac:dyDescent="0.2">
      <c r="A3" s="1"/>
      <c r="B3" s="2"/>
      <c r="C3" s="84" t="s">
        <v>136</v>
      </c>
      <c r="D3" s="84"/>
      <c r="E3" s="84"/>
      <c r="F3" s="84"/>
      <c r="G3" s="85" t="s">
        <v>119</v>
      </c>
      <c r="H3" s="86"/>
      <c r="I3" s="78"/>
      <c r="J3" s="79"/>
      <c r="K3" s="80"/>
    </row>
    <row r="4" spans="1:11" ht="24.95" customHeight="1" x14ac:dyDescent="0.2">
      <c r="A4" s="1"/>
      <c r="B4" s="2"/>
      <c r="C4" s="74" t="s">
        <v>137</v>
      </c>
      <c r="D4" s="74"/>
      <c r="E4" s="74"/>
      <c r="F4" s="74"/>
      <c r="G4" s="85" t="s">
        <v>120</v>
      </c>
      <c r="H4" s="86"/>
      <c r="I4" s="78"/>
      <c r="J4" s="79"/>
      <c r="K4" s="80"/>
    </row>
    <row r="5" spans="1:11" ht="24.75" customHeight="1" x14ac:dyDescent="0.2">
      <c r="A5" s="3"/>
      <c r="B5" s="4"/>
      <c r="C5" s="74" t="s">
        <v>138</v>
      </c>
      <c r="D5" s="74"/>
      <c r="E5" s="74"/>
      <c r="F5" s="74"/>
      <c r="G5" s="87" t="s">
        <v>121</v>
      </c>
      <c r="H5" s="88"/>
      <c r="I5" s="81"/>
      <c r="J5" s="82"/>
      <c r="K5" s="83"/>
    </row>
    <row r="6" spans="1:11" ht="30" customHeight="1" x14ac:dyDescent="0.2">
      <c r="A6" s="69" t="s">
        <v>122</v>
      </c>
      <c r="B6" s="69" t="s">
        <v>123</v>
      </c>
      <c r="C6" s="69" t="s">
        <v>124</v>
      </c>
      <c r="D6" s="69" t="s">
        <v>125</v>
      </c>
      <c r="E6" s="69" t="s">
        <v>126</v>
      </c>
      <c r="F6" s="69" t="s">
        <v>127</v>
      </c>
      <c r="G6" s="89" t="s">
        <v>128</v>
      </c>
      <c r="H6" s="89"/>
      <c r="I6" s="89"/>
      <c r="J6" s="69" t="s">
        <v>129</v>
      </c>
      <c r="K6" s="69" t="s">
        <v>130</v>
      </c>
    </row>
    <row r="7" spans="1:11" ht="24" customHeight="1" x14ac:dyDescent="0.2">
      <c r="A7" s="70"/>
      <c r="B7" s="70"/>
      <c r="C7" s="70"/>
      <c r="D7" s="70"/>
      <c r="E7" s="70"/>
      <c r="F7" s="70"/>
      <c r="G7" s="6" t="s">
        <v>131</v>
      </c>
      <c r="H7" s="6" t="s">
        <v>132</v>
      </c>
      <c r="I7" s="6" t="s">
        <v>133</v>
      </c>
      <c r="J7" s="90"/>
      <c r="K7" s="70"/>
    </row>
    <row r="8" spans="1:11" ht="24" customHeight="1" x14ac:dyDescent="0.2">
      <c r="A8" s="7" t="s">
        <v>0</v>
      </c>
      <c r="B8" s="7"/>
      <c r="C8" s="7"/>
      <c r="D8" s="7" t="s">
        <v>1</v>
      </c>
      <c r="E8" s="7"/>
      <c r="F8" s="42"/>
      <c r="G8" s="7"/>
      <c r="H8" s="7"/>
      <c r="I8" s="8"/>
      <c r="J8" s="16">
        <f>SUM(J9)</f>
        <v>23318.71</v>
      </c>
      <c r="K8" s="18">
        <f>SUM(K9)</f>
        <v>1.395345494629531E-3</v>
      </c>
    </row>
    <row r="9" spans="1:11" ht="26.1" customHeight="1" x14ac:dyDescent="0.2">
      <c r="A9" s="11" t="s">
        <v>149</v>
      </c>
      <c r="B9" s="12" t="s">
        <v>2</v>
      </c>
      <c r="C9" s="11" t="s">
        <v>3</v>
      </c>
      <c r="D9" s="11" t="s">
        <v>4</v>
      </c>
      <c r="E9" s="13" t="s">
        <v>5</v>
      </c>
      <c r="F9" s="43">
        <f>VLOOKUP(A9,'MEMORIA DE CALCULO'!A8:O112,14,FALSE)</f>
        <v>1</v>
      </c>
      <c r="G9" s="5">
        <v>18066.72</v>
      </c>
      <c r="H9" s="5">
        <f>G9*0.2907</f>
        <v>5251.9955040000004</v>
      </c>
      <c r="I9" s="5">
        <f>TRUNC(G9+H9,2)</f>
        <v>23318.71</v>
      </c>
      <c r="J9" s="5">
        <f>TRUNC(I9*F9,2)</f>
        <v>23318.71</v>
      </c>
      <c r="K9" s="17">
        <f>J9/$J$67</f>
        <v>1.395345494629531E-3</v>
      </c>
    </row>
    <row r="10" spans="1:11" ht="24" customHeight="1" x14ac:dyDescent="0.2">
      <c r="A10" s="9" t="s">
        <v>6</v>
      </c>
      <c r="B10" s="9"/>
      <c r="C10" s="9"/>
      <c r="D10" s="9" t="s">
        <v>7</v>
      </c>
      <c r="E10" s="9"/>
      <c r="F10" s="44"/>
      <c r="G10" s="9"/>
      <c r="H10" s="9"/>
      <c r="I10" s="10"/>
      <c r="J10" s="16">
        <f>SUM(J11)</f>
        <v>1692582.84</v>
      </c>
      <c r="K10" s="18">
        <f>SUM(K11)</f>
        <v>0.10128081013406216</v>
      </c>
    </row>
    <row r="11" spans="1:11" ht="24" customHeight="1" x14ac:dyDescent="0.2">
      <c r="A11" s="11" t="s">
        <v>158</v>
      </c>
      <c r="B11" s="12" t="s">
        <v>8</v>
      </c>
      <c r="C11" s="11" t="s">
        <v>3</v>
      </c>
      <c r="D11" s="11" t="s">
        <v>9</v>
      </c>
      <c r="E11" s="13" t="s">
        <v>10</v>
      </c>
      <c r="F11" s="43">
        <f>VLOOKUP(A11,'MEMORIA DE CALCULO'!A10:O114,14,FALSE)</f>
        <v>18</v>
      </c>
      <c r="G11" s="5">
        <v>72853.789999999994</v>
      </c>
      <c r="H11" s="5">
        <f>G11*0.2907</f>
        <v>21178.596752999998</v>
      </c>
      <c r="I11" s="5">
        <f>TRUNC(G11+H11,2)</f>
        <v>94032.38</v>
      </c>
      <c r="J11" s="5">
        <f>TRUNC(I11*F11,2)</f>
        <v>1692582.84</v>
      </c>
      <c r="K11" s="17">
        <f>J11/$J$67</f>
        <v>0.10128081013406216</v>
      </c>
    </row>
    <row r="12" spans="1:11" ht="24" customHeight="1" x14ac:dyDescent="0.2">
      <c r="A12" s="9" t="s">
        <v>11</v>
      </c>
      <c r="B12" s="9"/>
      <c r="C12" s="9"/>
      <c r="D12" s="9" t="s">
        <v>12</v>
      </c>
      <c r="E12" s="9"/>
      <c r="F12" s="44"/>
      <c r="G12" s="9"/>
      <c r="H12" s="9"/>
      <c r="I12" s="10"/>
      <c r="J12" s="16">
        <f>SUM(J13:J17)</f>
        <v>306378.59999999998</v>
      </c>
      <c r="K12" s="18">
        <f>SUM(K13:K17)</f>
        <v>1.83330895731755E-2</v>
      </c>
    </row>
    <row r="13" spans="1:11" ht="39" customHeight="1" x14ac:dyDescent="0.2">
      <c r="A13" s="11" t="s">
        <v>202</v>
      </c>
      <c r="B13" s="12" t="s">
        <v>13</v>
      </c>
      <c r="C13" s="11" t="s">
        <v>14</v>
      </c>
      <c r="D13" s="11" t="s">
        <v>15</v>
      </c>
      <c r="E13" s="13" t="s">
        <v>16</v>
      </c>
      <c r="F13" s="43">
        <f>VLOOKUP(A13,'MEMORIA DE CALCULO'!A12:O116,14,FALSE)</f>
        <v>12</v>
      </c>
      <c r="G13" s="5">
        <v>600.04999999999995</v>
      </c>
      <c r="H13" s="5">
        <f t="shared" ref="H13:H17" si="0">G13*0.2907</f>
        <v>174.43453499999998</v>
      </c>
      <c r="I13" s="5">
        <f t="shared" ref="I13:I17" si="1">TRUNC(G13+H13,2)</f>
        <v>774.48</v>
      </c>
      <c r="J13" s="5">
        <f t="shared" ref="J13:J17" si="2">TRUNC(I13*F13,2)</f>
        <v>9293.76</v>
      </c>
      <c r="K13" s="17">
        <f t="shared" ref="K13:K17" si="3">J13/$J$67</f>
        <v>5.5612022037960726E-4</v>
      </c>
    </row>
    <row r="14" spans="1:11" ht="39" customHeight="1" x14ac:dyDescent="0.2">
      <c r="A14" s="11" t="s">
        <v>205</v>
      </c>
      <c r="B14" s="12" t="s">
        <v>17</v>
      </c>
      <c r="C14" s="11" t="s">
        <v>14</v>
      </c>
      <c r="D14" s="11" t="s">
        <v>18</v>
      </c>
      <c r="E14" s="13" t="s">
        <v>16</v>
      </c>
      <c r="F14" s="43">
        <f>VLOOKUP(A14,'MEMORIA DE CALCULO'!A13:O117,14,FALSE)</f>
        <v>9</v>
      </c>
      <c r="G14" s="5">
        <v>1061.76</v>
      </c>
      <c r="H14" s="5">
        <f t="shared" si="0"/>
        <v>308.65363200000002</v>
      </c>
      <c r="I14" s="5">
        <f t="shared" si="1"/>
        <v>1370.41</v>
      </c>
      <c r="J14" s="5">
        <f t="shared" si="2"/>
        <v>12333.69</v>
      </c>
      <c r="K14" s="17">
        <f t="shared" si="3"/>
        <v>7.3802362024560117E-4</v>
      </c>
    </row>
    <row r="15" spans="1:11" ht="39" customHeight="1" x14ac:dyDescent="0.2">
      <c r="A15" s="11" t="s">
        <v>207</v>
      </c>
      <c r="B15" s="12" t="s">
        <v>19</v>
      </c>
      <c r="C15" s="11" t="s">
        <v>14</v>
      </c>
      <c r="D15" s="11" t="s">
        <v>20</v>
      </c>
      <c r="E15" s="13" t="s">
        <v>16</v>
      </c>
      <c r="F15" s="43">
        <f>VLOOKUP(A15,'MEMORIA DE CALCULO'!A14:O118,14,FALSE)</f>
        <v>12</v>
      </c>
      <c r="G15" s="5">
        <v>964.59</v>
      </c>
      <c r="H15" s="5">
        <f t="shared" si="0"/>
        <v>280.40631300000001</v>
      </c>
      <c r="I15" s="5">
        <f t="shared" si="1"/>
        <v>1244.99</v>
      </c>
      <c r="J15" s="5">
        <f t="shared" si="2"/>
        <v>14939.88</v>
      </c>
      <c r="K15" s="17">
        <f t="shared" si="3"/>
        <v>8.9397287621424334E-4</v>
      </c>
    </row>
    <row r="16" spans="1:11" ht="39" customHeight="1" x14ac:dyDescent="0.2">
      <c r="A16" s="11" t="s">
        <v>213</v>
      </c>
      <c r="B16" s="12" t="s">
        <v>21</v>
      </c>
      <c r="C16" s="11" t="s">
        <v>14</v>
      </c>
      <c r="D16" s="11" t="s">
        <v>22</v>
      </c>
      <c r="E16" s="13" t="s">
        <v>16</v>
      </c>
      <c r="F16" s="43">
        <f>VLOOKUP(A16,'MEMORIA DE CALCULO'!A15:O119,14,FALSE)</f>
        <v>9</v>
      </c>
      <c r="G16" s="5">
        <v>879.13</v>
      </c>
      <c r="H16" s="5">
        <f t="shared" si="0"/>
        <v>255.56309100000001</v>
      </c>
      <c r="I16" s="5">
        <f t="shared" si="1"/>
        <v>1134.69</v>
      </c>
      <c r="J16" s="5">
        <f t="shared" si="2"/>
        <v>10212.209999999999</v>
      </c>
      <c r="K16" s="17">
        <f t="shared" si="3"/>
        <v>6.1107845218327436E-4</v>
      </c>
    </row>
    <row r="17" spans="1:11" ht="24" customHeight="1" x14ac:dyDescent="0.2">
      <c r="A17" s="11" t="s">
        <v>214</v>
      </c>
      <c r="B17" s="12" t="s">
        <v>23</v>
      </c>
      <c r="C17" s="11" t="s">
        <v>3</v>
      </c>
      <c r="D17" s="11" t="s">
        <v>24</v>
      </c>
      <c r="E17" s="13" t="s">
        <v>5</v>
      </c>
      <c r="F17" s="43">
        <f>VLOOKUP(A17,'MEMORIA DE CALCULO'!A16:O120,14,FALSE)</f>
        <v>18</v>
      </c>
      <c r="G17" s="5">
        <v>11173.92</v>
      </c>
      <c r="H17" s="5">
        <f t="shared" si="0"/>
        <v>3248.2585440000003</v>
      </c>
      <c r="I17" s="5">
        <f t="shared" si="1"/>
        <v>14422.17</v>
      </c>
      <c r="J17" s="5">
        <f t="shared" si="2"/>
        <v>259599.06</v>
      </c>
      <c r="K17" s="17">
        <f t="shared" si="3"/>
        <v>1.5533894404152773E-2</v>
      </c>
    </row>
    <row r="18" spans="1:11" ht="24" customHeight="1" x14ac:dyDescent="0.2">
      <c r="A18" s="7" t="s">
        <v>25</v>
      </c>
      <c r="B18" s="7"/>
      <c r="C18" s="7"/>
      <c r="D18" s="7" t="s">
        <v>26</v>
      </c>
      <c r="E18" s="7"/>
      <c r="F18" s="42"/>
      <c r="G18" s="9"/>
      <c r="H18" s="7"/>
      <c r="I18" s="8"/>
      <c r="J18" s="16">
        <f>SUM(J19:J20)</f>
        <v>21783.5</v>
      </c>
      <c r="K18" s="18">
        <f>SUM(K19:K20)</f>
        <v>1.3034815640428818E-3</v>
      </c>
    </row>
    <row r="19" spans="1:11" ht="26.1" customHeight="1" x14ac:dyDescent="0.2">
      <c r="A19" s="11" t="s">
        <v>218</v>
      </c>
      <c r="B19" s="12" t="s">
        <v>27</v>
      </c>
      <c r="C19" s="11" t="s">
        <v>3</v>
      </c>
      <c r="D19" s="11" t="s">
        <v>28</v>
      </c>
      <c r="E19" s="13" t="s">
        <v>29</v>
      </c>
      <c r="F19" s="43">
        <f>VLOOKUP(A19,'MEMORIA DE CALCULO'!A18:O122,14,FALSE)</f>
        <v>400</v>
      </c>
      <c r="G19" s="5">
        <v>27.31</v>
      </c>
      <c r="H19" s="5">
        <f t="shared" ref="H19:H20" si="4">G19*0.2907</f>
        <v>7.9390169999999998</v>
      </c>
      <c r="I19" s="5">
        <f t="shared" ref="I19:I20" si="5">TRUNC(G19+H19,2)</f>
        <v>35.24</v>
      </c>
      <c r="J19" s="5">
        <f t="shared" ref="J19:J20" si="6">TRUNC(I19*F19,2)</f>
        <v>14096</v>
      </c>
      <c r="K19" s="17">
        <f t="shared" ref="K19:K20" si="7">J19/$J$67</f>
        <v>8.4347676575153045E-4</v>
      </c>
    </row>
    <row r="20" spans="1:11" ht="26.1" customHeight="1" x14ac:dyDescent="0.2">
      <c r="A20" s="11" t="s">
        <v>219</v>
      </c>
      <c r="B20" s="12" t="s">
        <v>30</v>
      </c>
      <c r="C20" s="11" t="s">
        <v>3</v>
      </c>
      <c r="D20" s="11" t="s">
        <v>31</v>
      </c>
      <c r="E20" s="13" t="s">
        <v>32</v>
      </c>
      <c r="F20" s="43">
        <f>VLOOKUP(A20,'MEMORIA DE CALCULO'!A19:O123,14,FALSE)</f>
        <v>250</v>
      </c>
      <c r="G20" s="5">
        <v>23.83</v>
      </c>
      <c r="H20" s="5">
        <f t="shared" si="4"/>
        <v>6.9273809999999996</v>
      </c>
      <c r="I20" s="5">
        <f t="shared" si="5"/>
        <v>30.75</v>
      </c>
      <c r="J20" s="5">
        <f t="shared" si="6"/>
        <v>7687.5</v>
      </c>
      <c r="K20" s="17">
        <f t="shared" si="7"/>
        <v>4.6000479829135145E-4</v>
      </c>
    </row>
    <row r="21" spans="1:11" ht="24" customHeight="1" x14ac:dyDescent="0.2">
      <c r="A21" s="9" t="s">
        <v>33</v>
      </c>
      <c r="B21" s="9"/>
      <c r="C21" s="9"/>
      <c r="D21" s="9" t="s">
        <v>34</v>
      </c>
      <c r="E21" s="9"/>
      <c r="F21" s="44"/>
      <c r="G21" s="9"/>
      <c r="H21" s="9"/>
      <c r="I21" s="10"/>
      <c r="J21" s="16">
        <f>SUM(J22:J26)</f>
        <v>370821.48</v>
      </c>
      <c r="K21" s="18">
        <f>SUM(K22:K26)</f>
        <v>2.2189224079284607E-2</v>
      </c>
    </row>
    <row r="22" spans="1:11" ht="39" customHeight="1" x14ac:dyDescent="0.2">
      <c r="A22" s="11" t="s">
        <v>220</v>
      </c>
      <c r="B22" s="12" t="s">
        <v>35</v>
      </c>
      <c r="C22" s="11" t="s">
        <v>14</v>
      </c>
      <c r="D22" s="11" t="s">
        <v>36</v>
      </c>
      <c r="E22" s="13" t="s">
        <v>37</v>
      </c>
      <c r="F22" s="43">
        <f>VLOOKUP(A22,'MEMORIA DE CALCULO'!A21:O125,14,FALSE)</f>
        <v>364.8</v>
      </c>
      <c r="G22" s="5">
        <v>225.61</v>
      </c>
      <c r="H22" s="5">
        <f t="shared" ref="H22:H26" si="8">G22*0.2907</f>
        <v>65.584827000000004</v>
      </c>
      <c r="I22" s="5">
        <f t="shared" ref="I22:I26" si="9">TRUNC(G22+H22,2)</f>
        <v>291.19</v>
      </c>
      <c r="J22" s="5">
        <f t="shared" ref="J22:J26" si="10">TRUNC(I22*F22,2)</f>
        <v>106226.11</v>
      </c>
      <c r="K22" s="17">
        <f t="shared" ref="K22:K26" si="11">J22/$J$67</f>
        <v>6.356360364725192E-3</v>
      </c>
    </row>
    <row r="23" spans="1:11" ht="26.1" customHeight="1" x14ac:dyDescent="0.2">
      <c r="A23" s="11" t="s">
        <v>221</v>
      </c>
      <c r="B23" s="12" t="s">
        <v>38</v>
      </c>
      <c r="C23" s="11" t="s">
        <v>14</v>
      </c>
      <c r="D23" s="11" t="s">
        <v>39</v>
      </c>
      <c r="E23" s="13" t="s">
        <v>37</v>
      </c>
      <c r="F23" s="43">
        <f>VLOOKUP(A23,'MEMORIA DE CALCULO'!A22:O126,14,FALSE)</f>
        <v>441.6</v>
      </c>
      <c r="G23" s="5">
        <v>42.7</v>
      </c>
      <c r="H23" s="5">
        <f t="shared" si="8"/>
        <v>12.412890000000001</v>
      </c>
      <c r="I23" s="5">
        <f t="shared" si="9"/>
        <v>55.11</v>
      </c>
      <c r="J23" s="5">
        <f t="shared" si="10"/>
        <v>24336.57</v>
      </c>
      <c r="K23" s="17">
        <f t="shared" si="11"/>
        <v>1.456252224254095E-3</v>
      </c>
    </row>
    <row r="24" spans="1:11" ht="26.1" customHeight="1" x14ac:dyDescent="0.2">
      <c r="A24" s="11" t="s">
        <v>224</v>
      </c>
      <c r="B24" s="12" t="s">
        <v>40</v>
      </c>
      <c r="C24" s="11" t="s">
        <v>41</v>
      </c>
      <c r="D24" s="11" t="s">
        <v>42</v>
      </c>
      <c r="E24" s="13" t="s">
        <v>37</v>
      </c>
      <c r="F24" s="43">
        <f>VLOOKUP(A24,'MEMORIA DE CALCULO'!A23:O127,14,FALSE)</f>
        <v>806.40000000000009</v>
      </c>
      <c r="G24" s="5">
        <v>171.75</v>
      </c>
      <c r="H24" s="5">
        <f t="shared" si="8"/>
        <v>49.927725000000002</v>
      </c>
      <c r="I24" s="5">
        <f t="shared" si="9"/>
        <v>221.67</v>
      </c>
      <c r="J24" s="5">
        <f t="shared" si="10"/>
        <v>178754.68</v>
      </c>
      <c r="K24" s="17">
        <f t="shared" si="11"/>
        <v>1.0696326571321635E-2</v>
      </c>
    </row>
    <row r="25" spans="1:11" ht="26.1" customHeight="1" x14ac:dyDescent="0.2">
      <c r="A25" s="11" t="s">
        <v>225</v>
      </c>
      <c r="B25" s="12" t="s">
        <v>43</v>
      </c>
      <c r="C25" s="11" t="s">
        <v>3</v>
      </c>
      <c r="D25" s="11" t="s">
        <v>44</v>
      </c>
      <c r="E25" s="13" t="s">
        <v>45</v>
      </c>
      <c r="F25" s="43">
        <f>VLOOKUP(A25,'MEMORIA DE CALCULO'!A24:O128,14,FALSE)</f>
        <v>806.40000000000009</v>
      </c>
      <c r="G25" s="5">
        <v>11.45</v>
      </c>
      <c r="H25" s="5">
        <f t="shared" si="8"/>
        <v>3.3285149999999999</v>
      </c>
      <c r="I25" s="5">
        <f t="shared" si="9"/>
        <v>14.77</v>
      </c>
      <c r="J25" s="5">
        <f t="shared" si="10"/>
        <v>11910.52</v>
      </c>
      <c r="K25" s="17">
        <f t="shared" si="11"/>
        <v>7.1270196424651807E-4</v>
      </c>
    </row>
    <row r="26" spans="1:11" ht="39" customHeight="1" x14ac:dyDescent="0.2">
      <c r="A26" s="11" t="s">
        <v>226</v>
      </c>
      <c r="B26" s="12" t="s">
        <v>46</v>
      </c>
      <c r="C26" s="11" t="s">
        <v>14</v>
      </c>
      <c r="D26" s="11" t="s">
        <v>47</v>
      </c>
      <c r="E26" s="13" t="s">
        <v>48</v>
      </c>
      <c r="F26" s="43">
        <f>VLOOKUP(A26,'MEMORIA DE CALCULO'!A25:O129,14,FALSE)</f>
        <v>24192.000000000004</v>
      </c>
      <c r="G26" s="5">
        <v>1.59</v>
      </c>
      <c r="H26" s="5">
        <f t="shared" si="8"/>
        <v>0.46221300000000004</v>
      </c>
      <c r="I26" s="5">
        <f t="shared" si="9"/>
        <v>2.0499999999999998</v>
      </c>
      <c r="J26" s="5">
        <f t="shared" si="10"/>
        <v>49593.599999999999</v>
      </c>
      <c r="K26" s="17">
        <f t="shared" si="11"/>
        <v>2.9675829547371664E-3</v>
      </c>
    </row>
    <row r="27" spans="1:11" ht="24" customHeight="1" x14ac:dyDescent="0.2">
      <c r="A27" s="9" t="s">
        <v>49</v>
      </c>
      <c r="B27" s="9"/>
      <c r="C27" s="9"/>
      <c r="D27" s="9" t="s">
        <v>50</v>
      </c>
      <c r="E27" s="9"/>
      <c r="F27" s="44"/>
      <c r="G27" s="9"/>
      <c r="H27" s="9"/>
      <c r="I27" s="10"/>
      <c r="J27" s="16">
        <f>SUM(J28:J35)</f>
        <v>240714.31000000003</v>
      </c>
      <c r="K27" s="18">
        <f>SUM(K28:K35)</f>
        <v>1.440386830795341E-2</v>
      </c>
    </row>
    <row r="28" spans="1:11" ht="24" customHeight="1" x14ac:dyDescent="0.2">
      <c r="A28" s="11" t="s">
        <v>227</v>
      </c>
      <c r="B28" s="12" t="s">
        <v>51</v>
      </c>
      <c r="C28" s="11" t="s">
        <v>3</v>
      </c>
      <c r="D28" s="11" t="s">
        <v>52</v>
      </c>
      <c r="E28" s="13" t="s">
        <v>32</v>
      </c>
      <c r="F28" s="43">
        <f>VLOOKUP(A28,'MEMORIA DE CALCULO'!A27:O131,14,FALSE)</f>
        <v>16.5</v>
      </c>
      <c r="G28" s="5">
        <v>367.67</v>
      </c>
      <c r="H28" s="5">
        <f t="shared" ref="H28:H35" si="12">G28*0.2907</f>
        <v>106.88166900000002</v>
      </c>
      <c r="I28" s="5">
        <f t="shared" ref="I28:I35" si="13">TRUNC(G28+H28,2)</f>
        <v>474.55</v>
      </c>
      <c r="J28" s="5">
        <f t="shared" ref="J28:J35" si="14">TRUNC(I28*F28,2)</f>
        <v>7830.07</v>
      </c>
      <c r="K28" s="17">
        <f t="shared" ref="K28:K35" si="15">J28/$J$67</f>
        <v>4.6853590516515931E-4</v>
      </c>
    </row>
    <row r="29" spans="1:11" ht="51.95" customHeight="1" x14ac:dyDescent="0.2">
      <c r="A29" s="11" t="s">
        <v>228</v>
      </c>
      <c r="B29" s="12" t="s">
        <v>53</v>
      </c>
      <c r="C29" s="11" t="s">
        <v>3</v>
      </c>
      <c r="D29" s="11" t="s">
        <v>54</v>
      </c>
      <c r="E29" s="13" t="s">
        <v>55</v>
      </c>
      <c r="F29" s="43">
        <f>VLOOKUP(A29,'MEMORIA DE CALCULO'!A28:O132,14,FALSE)</f>
        <v>1</v>
      </c>
      <c r="G29" s="5">
        <v>481</v>
      </c>
      <c r="H29" s="5">
        <f t="shared" si="12"/>
        <v>139.82670000000002</v>
      </c>
      <c r="I29" s="5">
        <f t="shared" si="13"/>
        <v>620.82000000000005</v>
      </c>
      <c r="J29" s="5">
        <f t="shared" si="14"/>
        <v>620.82000000000005</v>
      </c>
      <c r="K29" s="17">
        <f t="shared" si="15"/>
        <v>3.7148641154502351E-5</v>
      </c>
    </row>
    <row r="30" spans="1:11" ht="39" customHeight="1" x14ac:dyDescent="0.2">
      <c r="A30" s="11" t="s">
        <v>229</v>
      </c>
      <c r="B30" s="12" t="s">
        <v>56</v>
      </c>
      <c r="C30" s="11" t="s">
        <v>3</v>
      </c>
      <c r="D30" s="11" t="s">
        <v>57</v>
      </c>
      <c r="E30" s="13" t="s">
        <v>55</v>
      </c>
      <c r="F30" s="43">
        <f>VLOOKUP(A30,'MEMORIA DE CALCULO'!A29:O133,14,FALSE)</f>
        <v>1</v>
      </c>
      <c r="G30" s="5">
        <v>2485.11</v>
      </c>
      <c r="H30" s="5">
        <f t="shared" si="12"/>
        <v>722.4214770000001</v>
      </c>
      <c r="I30" s="5">
        <f t="shared" si="13"/>
        <v>3207.53</v>
      </c>
      <c r="J30" s="5">
        <f t="shared" si="14"/>
        <v>3207.53</v>
      </c>
      <c r="K30" s="17">
        <f t="shared" si="15"/>
        <v>1.9193225244402715E-4</v>
      </c>
    </row>
    <row r="31" spans="1:11" ht="65.099999999999994" customHeight="1" x14ac:dyDescent="0.2">
      <c r="A31" s="11" t="s">
        <v>230</v>
      </c>
      <c r="B31" s="12" t="s">
        <v>58</v>
      </c>
      <c r="C31" s="11" t="s">
        <v>3</v>
      </c>
      <c r="D31" s="11" t="s">
        <v>59</v>
      </c>
      <c r="E31" s="13" t="s">
        <v>55</v>
      </c>
      <c r="F31" s="43">
        <f>VLOOKUP(A31,'MEMORIA DE CALCULO'!A30:O134,14,FALSE)</f>
        <v>1</v>
      </c>
      <c r="G31" s="5">
        <v>2004.97</v>
      </c>
      <c r="H31" s="5">
        <f t="shared" si="12"/>
        <v>582.84477900000002</v>
      </c>
      <c r="I31" s="5">
        <f t="shared" si="13"/>
        <v>2587.81</v>
      </c>
      <c r="J31" s="5">
        <f t="shared" si="14"/>
        <v>2587.81</v>
      </c>
      <c r="K31" s="17">
        <f t="shared" si="15"/>
        <v>1.5484943311432095E-4</v>
      </c>
    </row>
    <row r="32" spans="1:11" ht="24" customHeight="1" x14ac:dyDescent="0.2">
      <c r="A32" s="11" t="s">
        <v>231</v>
      </c>
      <c r="B32" s="12" t="s">
        <v>60</v>
      </c>
      <c r="C32" s="11" t="s">
        <v>41</v>
      </c>
      <c r="D32" s="11" t="s">
        <v>61</v>
      </c>
      <c r="E32" s="13" t="s">
        <v>62</v>
      </c>
      <c r="F32" s="43">
        <f>VLOOKUP(A32,'MEMORIA DE CALCULO'!A31:O135,14,FALSE)</f>
        <v>10</v>
      </c>
      <c r="G32" s="5">
        <v>11181.28</v>
      </c>
      <c r="H32" s="5">
        <f t="shared" si="12"/>
        <v>3250.3980960000004</v>
      </c>
      <c r="I32" s="5">
        <f t="shared" si="13"/>
        <v>14431.67</v>
      </c>
      <c r="J32" s="5">
        <f t="shared" si="14"/>
        <v>144316.70000000001</v>
      </c>
      <c r="K32" s="17">
        <f t="shared" si="15"/>
        <v>8.6356259477819164E-3</v>
      </c>
    </row>
    <row r="33" spans="1:11" ht="26.1" customHeight="1" x14ac:dyDescent="0.2">
      <c r="A33" s="11" t="s">
        <v>232</v>
      </c>
      <c r="B33" s="12" t="s">
        <v>63</v>
      </c>
      <c r="C33" s="11" t="s">
        <v>64</v>
      </c>
      <c r="D33" s="11" t="s">
        <v>65</v>
      </c>
      <c r="E33" s="13" t="s">
        <v>66</v>
      </c>
      <c r="F33" s="43">
        <f>VLOOKUP(A33,'MEMORIA DE CALCULO'!A32:O136,14,FALSE)</f>
        <v>64</v>
      </c>
      <c r="G33" s="5">
        <v>228.05</v>
      </c>
      <c r="H33" s="5">
        <f t="shared" si="12"/>
        <v>66.294135000000011</v>
      </c>
      <c r="I33" s="5">
        <f t="shared" si="13"/>
        <v>294.33999999999997</v>
      </c>
      <c r="J33" s="5">
        <f t="shared" si="14"/>
        <v>18837.759999999998</v>
      </c>
      <c r="K33" s="17">
        <f t="shared" si="15"/>
        <v>1.1272143075201156E-3</v>
      </c>
    </row>
    <row r="34" spans="1:11" ht="24" customHeight="1" x14ac:dyDescent="0.2">
      <c r="A34" s="11" t="s">
        <v>233</v>
      </c>
      <c r="B34" s="12" t="s">
        <v>67</v>
      </c>
      <c r="C34" s="11" t="s">
        <v>14</v>
      </c>
      <c r="D34" s="11" t="s">
        <v>68</v>
      </c>
      <c r="E34" s="13" t="s">
        <v>16</v>
      </c>
      <c r="F34" s="43">
        <f>VLOOKUP(A34,'MEMORIA DE CALCULO'!A33:O137,14,FALSE)</f>
        <v>220.00000000000003</v>
      </c>
      <c r="G34" s="5">
        <v>97</v>
      </c>
      <c r="H34" s="5">
        <f t="shared" si="12"/>
        <v>28.197900000000001</v>
      </c>
      <c r="I34" s="5">
        <f t="shared" si="13"/>
        <v>125.19</v>
      </c>
      <c r="J34" s="5">
        <f t="shared" si="14"/>
        <v>27541.8</v>
      </c>
      <c r="K34" s="17">
        <f t="shared" si="15"/>
        <v>1.6480468492462755E-3</v>
      </c>
    </row>
    <row r="35" spans="1:11" ht="24" customHeight="1" x14ac:dyDescent="0.2">
      <c r="A35" s="11" t="s">
        <v>234</v>
      </c>
      <c r="B35" s="12" t="s">
        <v>69</v>
      </c>
      <c r="C35" s="11" t="s">
        <v>3</v>
      </c>
      <c r="D35" s="11" t="s">
        <v>70</v>
      </c>
      <c r="E35" s="13" t="s">
        <v>71</v>
      </c>
      <c r="F35" s="43">
        <f>VLOOKUP(A35,'MEMORIA DE CALCULO'!A34:O138,14,FALSE)</f>
        <v>1</v>
      </c>
      <c r="G35" s="5">
        <v>27715.06</v>
      </c>
      <c r="H35" s="5">
        <f t="shared" si="12"/>
        <v>8056.7679420000004</v>
      </c>
      <c r="I35" s="5">
        <f t="shared" si="13"/>
        <v>35771.82</v>
      </c>
      <c r="J35" s="5">
        <f t="shared" si="14"/>
        <v>35771.82</v>
      </c>
      <c r="K35" s="17">
        <f t="shared" si="15"/>
        <v>2.1405149715270936E-3</v>
      </c>
    </row>
    <row r="36" spans="1:11" ht="24" customHeight="1" x14ac:dyDescent="0.2">
      <c r="A36" s="9" t="s">
        <v>72</v>
      </c>
      <c r="B36" s="9"/>
      <c r="C36" s="9"/>
      <c r="D36" s="9" t="s">
        <v>73</v>
      </c>
      <c r="E36" s="9"/>
      <c r="F36" s="44"/>
      <c r="G36" s="9"/>
      <c r="H36" s="9"/>
      <c r="I36" s="10"/>
      <c r="J36" s="16">
        <f>SUM(J37:J42)</f>
        <v>570681.30000000005</v>
      </c>
      <c r="K36" s="18">
        <f>SUM(K37:K42)</f>
        <v>3.4148440493677559E-2</v>
      </c>
    </row>
    <row r="37" spans="1:11" ht="26.1" customHeight="1" x14ac:dyDescent="0.2">
      <c r="A37" s="11" t="s">
        <v>236</v>
      </c>
      <c r="B37" s="12" t="s">
        <v>269</v>
      </c>
      <c r="C37" s="11" t="s">
        <v>3</v>
      </c>
      <c r="D37" s="11" t="s">
        <v>74</v>
      </c>
      <c r="E37" s="13" t="s">
        <v>10</v>
      </c>
      <c r="F37" s="43">
        <f>VLOOKUP(A37,'MEMORIA DE CALCULO'!A36:O140,14,FALSE)</f>
        <v>40</v>
      </c>
      <c r="G37" s="5">
        <v>761</v>
      </c>
      <c r="H37" s="5">
        <f t="shared" ref="H37:H42" si="16">G37*0.2907</f>
        <v>221.2227</v>
      </c>
      <c r="I37" s="5">
        <f t="shared" ref="I37:I42" si="17">TRUNC(G37+H37,2)</f>
        <v>982.22</v>
      </c>
      <c r="J37" s="5">
        <f t="shared" ref="J37:J42" si="18">TRUNC(I37*F37,2)</f>
        <v>39288.800000000003</v>
      </c>
      <c r="K37" s="17">
        <f t="shared" ref="K37:K42" si="19">J37/$J$67</f>
        <v>2.3509641000467318E-3</v>
      </c>
    </row>
    <row r="38" spans="1:11" ht="26.1" customHeight="1" x14ac:dyDescent="0.2">
      <c r="A38" s="11" t="s">
        <v>237</v>
      </c>
      <c r="B38" s="12" t="s">
        <v>270</v>
      </c>
      <c r="C38" s="11" t="s">
        <v>3</v>
      </c>
      <c r="D38" s="11" t="s">
        <v>75</v>
      </c>
      <c r="E38" s="13" t="s">
        <v>10</v>
      </c>
      <c r="F38" s="43">
        <f>VLOOKUP(A38,'MEMORIA DE CALCULO'!A37:O141,14,FALSE)</f>
        <v>10</v>
      </c>
      <c r="G38" s="5">
        <v>2124.9699999999998</v>
      </c>
      <c r="H38" s="5">
        <f t="shared" si="16"/>
        <v>617.72877899999992</v>
      </c>
      <c r="I38" s="5">
        <f t="shared" si="17"/>
        <v>2742.69</v>
      </c>
      <c r="J38" s="5">
        <f t="shared" si="18"/>
        <v>27426.9</v>
      </c>
      <c r="K38" s="17">
        <f t="shared" si="19"/>
        <v>1.6411714604562041E-3</v>
      </c>
    </row>
    <row r="39" spans="1:11" ht="26.1" customHeight="1" x14ac:dyDescent="0.2">
      <c r="A39" s="11" t="s">
        <v>238</v>
      </c>
      <c r="B39" s="12" t="s">
        <v>76</v>
      </c>
      <c r="C39" s="11" t="s">
        <v>14</v>
      </c>
      <c r="D39" s="11" t="s">
        <v>77</v>
      </c>
      <c r="E39" s="13" t="s">
        <v>16</v>
      </c>
      <c r="F39" s="43">
        <f>VLOOKUP(A39,'MEMORIA DE CALCULO'!A38:O142,14,FALSE)</f>
        <v>5573</v>
      </c>
      <c r="G39" s="5">
        <v>2.33</v>
      </c>
      <c r="H39" s="5">
        <f t="shared" si="16"/>
        <v>0.67733100000000002</v>
      </c>
      <c r="I39" s="5">
        <f t="shared" si="17"/>
        <v>3</v>
      </c>
      <c r="J39" s="5">
        <f t="shared" si="18"/>
        <v>16719</v>
      </c>
      <c r="K39" s="17">
        <f t="shared" si="19"/>
        <v>1.0004318988791031E-3</v>
      </c>
    </row>
    <row r="40" spans="1:11" ht="26.1" customHeight="1" x14ac:dyDescent="0.2">
      <c r="A40" s="11" t="s">
        <v>239</v>
      </c>
      <c r="B40" s="12" t="s">
        <v>40</v>
      </c>
      <c r="C40" s="11" t="s">
        <v>41</v>
      </c>
      <c r="D40" s="11" t="s">
        <v>42</v>
      </c>
      <c r="E40" s="13" t="s">
        <v>37</v>
      </c>
      <c r="F40" s="43">
        <f>VLOOKUP(A40,'MEMORIA DE CALCULO'!A39:O143,14,FALSE)</f>
        <v>1654.6000000000001</v>
      </c>
      <c r="G40" s="5">
        <v>171.75</v>
      </c>
      <c r="H40" s="5">
        <f t="shared" si="16"/>
        <v>49.927725000000002</v>
      </c>
      <c r="I40" s="5">
        <f t="shared" si="17"/>
        <v>221.67</v>
      </c>
      <c r="J40" s="5">
        <f t="shared" si="18"/>
        <v>366775.18</v>
      </c>
      <c r="K40" s="17">
        <f t="shared" si="19"/>
        <v>2.1947101488673057E-2</v>
      </c>
    </row>
    <row r="41" spans="1:11" ht="24" customHeight="1" x14ac:dyDescent="0.2">
      <c r="A41" s="11" t="s">
        <v>240</v>
      </c>
      <c r="B41" s="12" t="s">
        <v>78</v>
      </c>
      <c r="C41" s="11" t="s">
        <v>64</v>
      </c>
      <c r="D41" s="11" t="s">
        <v>79</v>
      </c>
      <c r="E41" s="13" t="s">
        <v>37</v>
      </c>
      <c r="F41" s="43">
        <f>VLOOKUP(A41,'MEMORIA DE CALCULO'!A40:O144,14,FALSE)</f>
        <v>1654.6000000000001</v>
      </c>
      <c r="G41" s="5">
        <v>8.77</v>
      </c>
      <c r="H41" s="5">
        <f t="shared" si="16"/>
        <v>2.549439</v>
      </c>
      <c r="I41" s="5">
        <f t="shared" si="17"/>
        <v>11.31</v>
      </c>
      <c r="J41" s="5">
        <f t="shared" si="18"/>
        <v>18713.52</v>
      </c>
      <c r="K41" s="17">
        <f t="shared" si="19"/>
        <v>1.119780031599502E-3</v>
      </c>
    </row>
    <row r="42" spans="1:11" ht="39" customHeight="1" x14ac:dyDescent="0.2">
      <c r="A42" s="11" t="s">
        <v>241</v>
      </c>
      <c r="B42" s="12" t="s">
        <v>46</v>
      </c>
      <c r="C42" s="11" t="s">
        <v>14</v>
      </c>
      <c r="D42" s="11" t="s">
        <v>47</v>
      </c>
      <c r="E42" s="13" t="s">
        <v>48</v>
      </c>
      <c r="F42" s="43">
        <f>VLOOKUP(A42,'MEMORIA DE CALCULO'!A41:O145,14,FALSE)</f>
        <v>49638.000000000007</v>
      </c>
      <c r="G42" s="5">
        <v>1.59</v>
      </c>
      <c r="H42" s="5">
        <f t="shared" si="16"/>
        <v>0.46221300000000004</v>
      </c>
      <c r="I42" s="5">
        <f t="shared" si="17"/>
        <v>2.0499999999999998</v>
      </c>
      <c r="J42" s="5">
        <f t="shared" si="18"/>
        <v>101757.9</v>
      </c>
      <c r="K42" s="17">
        <f t="shared" si="19"/>
        <v>6.0889915140229607E-3</v>
      </c>
    </row>
    <row r="43" spans="1:11" ht="24" customHeight="1" x14ac:dyDescent="0.2">
      <c r="A43" s="9" t="s">
        <v>80</v>
      </c>
      <c r="B43" s="9"/>
      <c r="C43" s="9"/>
      <c r="D43" s="9" t="s">
        <v>81</v>
      </c>
      <c r="E43" s="9"/>
      <c r="F43" s="44"/>
      <c r="G43" s="9"/>
      <c r="H43" s="9"/>
      <c r="I43" s="10"/>
      <c r="J43" s="16">
        <f>SUM(J44:J48)</f>
        <v>1823620.6500000001</v>
      </c>
      <c r="K43" s="18">
        <f>SUM(K44:K48)</f>
        <v>0.10912185356269181</v>
      </c>
    </row>
    <row r="44" spans="1:11" ht="24" customHeight="1" x14ac:dyDescent="0.2">
      <c r="A44" s="11" t="s">
        <v>242</v>
      </c>
      <c r="B44" s="12" t="s">
        <v>82</v>
      </c>
      <c r="C44" s="11" t="s">
        <v>41</v>
      </c>
      <c r="D44" s="11" t="s">
        <v>83</v>
      </c>
      <c r="E44" s="13" t="s">
        <v>37</v>
      </c>
      <c r="F44" s="43">
        <f>VLOOKUP(A44,'MEMORIA DE CALCULO'!A43:O147,14,FALSE)</f>
        <v>2868</v>
      </c>
      <c r="G44" s="5">
        <v>73.680000000000007</v>
      </c>
      <c r="H44" s="5">
        <f t="shared" ref="H44:H48" si="20">G44*0.2907</f>
        <v>21.418776000000005</v>
      </c>
      <c r="I44" s="5">
        <f t="shared" ref="I44:I48" si="21">TRUNC(G44+H44,2)</f>
        <v>95.09</v>
      </c>
      <c r="J44" s="5">
        <f t="shared" ref="J44:J48" si="22">TRUNC(I44*F44,2)</f>
        <v>272718.12</v>
      </c>
      <c r="K44" s="17">
        <f t="shared" ref="K44:K48" si="23">J44/$J$67</f>
        <v>1.6318913012162158E-2</v>
      </c>
    </row>
    <row r="45" spans="1:11" ht="24" customHeight="1" x14ac:dyDescent="0.2">
      <c r="A45" s="11" t="s">
        <v>243</v>
      </c>
      <c r="B45" s="12" t="s">
        <v>84</v>
      </c>
      <c r="C45" s="11" t="s">
        <v>3</v>
      </c>
      <c r="D45" s="11" t="s">
        <v>85</v>
      </c>
      <c r="E45" s="13" t="s">
        <v>37</v>
      </c>
      <c r="F45" s="43">
        <f>VLOOKUP(A45,'MEMORIA DE CALCULO'!A44:O148,14,FALSE)</f>
        <v>3728.4</v>
      </c>
      <c r="G45" s="5">
        <v>94.13</v>
      </c>
      <c r="H45" s="5">
        <f t="shared" si="20"/>
        <v>27.363591</v>
      </c>
      <c r="I45" s="5">
        <f t="shared" si="21"/>
        <v>121.49</v>
      </c>
      <c r="J45" s="5">
        <f t="shared" si="22"/>
        <v>452963.31</v>
      </c>
      <c r="K45" s="17">
        <f t="shared" si="23"/>
        <v>2.7104428754462815E-2</v>
      </c>
    </row>
    <row r="46" spans="1:11" ht="26.1" customHeight="1" x14ac:dyDescent="0.2">
      <c r="A46" s="11" t="s">
        <v>244</v>
      </c>
      <c r="B46" s="12" t="s">
        <v>40</v>
      </c>
      <c r="C46" s="11" t="s">
        <v>41</v>
      </c>
      <c r="D46" s="11" t="s">
        <v>42</v>
      </c>
      <c r="E46" s="13" t="s">
        <v>37</v>
      </c>
      <c r="F46" s="43">
        <f>VLOOKUP(A46,'MEMORIA DE CALCULO'!A45:O149,14,FALSE)</f>
        <v>3728.4</v>
      </c>
      <c r="G46" s="5">
        <v>171.75</v>
      </c>
      <c r="H46" s="5">
        <f t="shared" si="20"/>
        <v>49.927725000000002</v>
      </c>
      <c r="I46" s="5">
        <f t="shared" si="21"/>
        <v>221.67</v>
      </c>
      <c r="J46" s="5">
        <f t="shared" si="22"/>
        <v>826474.42</v>
      </c>
      <c r="K46" s="17">
        <f t="shared" si="23"/>
        <v>4.9454594974316972E-2</v>
      </c>
    </row>
    <row r="47" spans="1:11" ht="24" customHeight="1" x14ac:dyDescent="0.2">
      <c r="A47" s="11" t="s">
        <v>245</v>
      </c>
      <c r="B47" s="12" t="s">
        <v>78</v>
      </c>
      <c r="C47" s="11" t="s">
        <v>64</v>
      </c>
      <c r="D47" s="11" t="s">
        <v>79</v>
      </c>
      <c r="E47" s="13" t="s">
        <v>37</v>
      </c>
      <c r="F47" s="43">
        <f>VLOOKUP(A47,'MEMORIA DE CALCULO'!A46:O150,14,FALSE)</f>
        <v>3728.4</v>
      </c>
      <c r="G47" s="5">
        <v>8.77</v>
      </c>
      <c r="H47" s="5">
        <f t="shared" si="20"/>
        <v>2.549439</v>
      </c>
      <c r="I47" s="5">
        <f t="shared" si="21"/>
        <v>11.31</v>
      </c>
      <c r="J47" s="5">
        <f t="shared" si="22"/>
        <v>42168.2</v>
      </c>
      <c r="K47" s="17">
        <f t="shared" si="23"/>
        <v>2.5232617021540638E-3</v>
      </c>
    </row>
    <row r="48" spans="1:11" ht="39" customHeight="1" x14ac:dyDescent="0.2">
      <c r="A48" s="11" t="s">
        <v>246</v>
      </c>
      <c r="B48" s="12" t="s">
        <v>46</v>
      </c>
      <c r="C48" s="11" t="s">
        <v>14</v>
      </c>
      <c r="D48" s="11" t="s">
        <v>47</v>
      </c>
      <c r="E48" s="13" t="s">
        <v>48</v>
      </c>
      <c r="F48" s="43">
        <f>VLOOKUP(A48,'MEMORIA DE CALCULO'!A47:O151,14,FALSE)</f>
        <v>111852</v>
      </c>
      <c r="G48" s="5">
        <v>1.59</v>
      </c>
      <c r="H48" s="5">
        <f t="shared" si="20"/>
        <v>0.46221300000000004</v>
      </c>
      <c r="I48" s="5">
        <f t="shared" si="21"/>
        <v>2.0499999999999998</v>
      </c>
      <c r="J48" s="5">
        <f t="shared" si="22"/>
        <v>229296.6</v>
      </c>
      <c r="K48" s="17">
        <f t="shared" si="23"/>
        <v>1.3720655119595799E-2</v>
      </c>
    </row>
    <row r="49" spans="1:11" ht="24" customHeight="1" x14ac:dyDescent="0.2">
      <c r="A49" s="9" t="s">
        <v>86</v>
      </c>
      <c r="B49" s="9"/>
      <c r="C49" s="9"/>
      <c r="D49" s="9" t="s">
        <v>87</v>
      </c>
      <c r="E49" s="9"/>
      <c r="F49" s="44"/>
      <c r="G49" s="9"/>
      <c r="H49" s="9"/>
      <c r="I49" s="10"/>
      <c r="J49" s="16">
        <f>SUM(J50:J55)</f>
        <v>11385233.890000002</v>
      </c>
      <c r="K49" s="18">
        <f>SUM(K50:K55)</f>
        <v>0.68126988215535722</v>
      </c>
    </row>
    <row r="50" spans="1:11" ht="51.95" customHeight="1" x14ac:dyDescent="0.2">
      <c r="A50" s="11" t="s">
        <v>247</v>
      </c>
      <c r="B50" s="12" t="s">
        <v>88</v>
      </c>
      <c r="C50" s="11" t="s">
        <v>14</v>
      </c>
      <c r="D50" s="11" t="s">
        <v>89</v>
      </c>
      <c r="E50" s="13" t="s">
        <v>29</v>
      </c>
      <c r="F50" s="43">
        <f>VLOOKUP(A50,'MEMORIA DE CALCULO'!A49:O153,14,FALSE)</f>
        <v>38480</v>
      </c>
      <c r="G50" s="5">
        <v>190.45</v>
      </c>
      <c r="H50" s="5">
        <f t="shared" ref="H50:H55" si="24">G50*0.2907</f>
        <v>55.363815000000002</v>
      </c>
      <c r="I50" s="5">
        <f t="shared" ref="I50:I55" si="25">TRUNC(G50+H50,2)</f>
        <v>245.81</v>
      </c>
      <c r="J50" s="5">
        <f t="shared" ref="J50:J55" si="26">TRUNC(I50*F50,2)</f>
        <v>9458768.8000000007</v>
      </c>
      <c r="K50" s="17">
        <f t="shared" ref="K50:K55" si="27">J50/$J$67</f>
        <v>0.56599402067362981</v>
      </c>
    </row>
    <row r="51" spans="1:11" ht="24" customHeight="1" x14ac:dyDescent="0.2">
      <c r="A51" s="11" t="s">
        <v>248</v>
      </c>
      <c r="B51" s="12" t="s">
        <v>90</v>
      </c>
      <c r="C51" s="11" t="s">
        <v>3</v>
      </c>
      <c r="D51" s="11" t="s">
        <v>91</v>
      </c>
      <c r="E51" s="13" t="s">
        <v>92</v>
      </c>
      <c r="F51" s="43">
        <f>VLOOKUP(A51,'MEMORIA DE CALCULO'!A50:O154,14,FALSE)</f>
        <v>83595</v>
      </c>
      <c r="G51" s="5">
        <v>3.71</v>
      </c>
      <c r="H51" s="5">
        <f t="shared" si="24"/>
        <v>1.078497</v>
      </c>
      <c r="I51" s="5">
        <f t="shared" si="25"/>
        <v>4.78</v>
      </c>
      <c r="J51" s="5">
        <f t="shared" si="26"/>
        <v>399584.1</v>
      </c>
      <c r="K51" s="17">
        <f t="shared" si="27"/>
        <v>2.3910322383210562E-2</v>
      </c>
    </row>
    <row r="52" spans="1:11" ht="24" customHeight="1" x14ac:dyDescent="0.2">
      <c r="A52" s="11" t="s">
        <v>249</v>
      </c>
      <c r="B52" s="12" t="s">
        <v>93</v>
      </c>
      <c r="C52" s="11" t="s">
        <v>41</v>
      </c>
      <c r="D52" s="11" t="s">
        <v>94</v>
      </c>
      <c r="E52" s="13" t="s">
        <v>29</v>
      </c>
      <c r="F52" s="43">
        <f>VLOOKUP(A52,'MEMORIA DE CALCULO'!A51:O155,14,FALSE)</f>
        <v>38480</v>
      </c>
      <c r="G52" s="5">
        <v>3.32</v>
      </c>
      <c r="H52" s="5">
        <f t="shared" si="24"/>
        <v>0.96512399999999998</v>
      </c>
      <c r="I52" s="5">
        <f t="shared" si="25"/>
        <v>4.28</v>
      </c>
      <c r="J52" s="5">
        <f t="shared" si="26"/>
        <v>164694.39999999999</v>
      </c>
      <c r="K52" s="17">
        <f t="shared" si="27"/>
        <v>9.8549872197353037E-3</v>
      </c>
    </row>
    <row r="53" spans="1:11" ht="65.099999999999994" customHeight="1" x14ac:dyDescent="0.2">
      <c r="A53" s="11" t="s">
        <v>250</v>
      </c>
      <c r="B53" s="12" t="s">
        <v>95</v>
      </c>
      <c r="C53" s="11" t="s">
        <v>3</v>
      </c>
      <c r="D53" s="11" t="s">
        <v>96</v>
      </c>
      <c r="E53" s="13" t="s">
        <v>32</v>
      </c>
      <c r="F53" s="43">
        <f>VLOOKUP(A53,'MEMORIA DE CALCULO'!A52:O156,14,FALSE)</f>
        <v>5573</v>
      </c>
      <c r="G53" s="5">
        <v>161.74</v>
      </c>
      <c r="H53" s="5">
        <f t="shared" si="24"/>
        <v>47.017818000000005</v>
      </c>
      <c r="I53" s="5">
        <f t="shared" si="25"/>
        <v>208.75</v>
      </c>
      <c r="J53" s="5">
        <f t="shared" si="26"/>
        <v>1163363.75</v>
      </c>
      <c r="K53" s="17">
        <f t="shared" si="27"/>
        <v>6.9613386297004254E-2</v>
      </c>
    </row>
    <row r="54" spans="1:11" ht="39" customHeight="1" x14ac:dyDescent="0.2">
      <c r="A54" s="11" t="s">
        <v>251</v>
      </c>
      <c r="B54" s="12" t="s">
        <v>97</v>
      </c>
      <c r="C54" s="11" t="s">
        <v>14</v>
      </c>
      <c r="D54" s="11" t="s">
        <v>98</v>
      </c>
      <c r="E54" s="13" t="s">
        <v>10</v>
      </c>
      <c r="F54" s="43">
        <f>VLOOKUP(A54,'MEMORIA DE CALCULO'!A53:O157,14,FALSE)</f>
        <v>3007</v>
      </c>
      <c r="G54" s="5">
        <v>25.98</v>
      </c>
      <c r="H54" s="5">
        <f t="shared" si="24"/>
        <v>7.5523860000000003</v>
      </c>
      <c r="I54" s="5">
        <f t="shared" si="25"/>
        <v>33.53</v>
      </c>
      <c r="J54" s="5">
        <f t="shared" si="26"/>
        <v>100824.71</v>
      </c>
      <c r="K54" s="17">
        <f t="shared" si="27"/>
        <v>6.033151269767026E-3</v>
      </c>
    </row>
    <row r="55" spans="1:11" ht="26.1" customHeight="1" x14ac:dyDescent="0.2">
      <c r="A55" s="11" t="s">
        <v>252</v>
      </c>
      <c r="B55" s="12" t="s">
        <v>99</v>
      </c>
      <c r="C55" s="11" t="s">
        <v>14</v>
      </c>
      <c r="D55" s="11" t="s">
        <v>100</v>
      </c>
      <c r="E55" s="13" t="s">
        <v>10</v>
      </c>
      <c r="F55" s="43">
        <f>VLOOKUP(A55,'MEMORIA DE CALCULO'!A54:O158,14,FALSE)</f>
        <v>3007</v>
      </c>
      <c r="G55" s="5">
        <v>25.25</v>
      </c>
      <c r="H55" s="5">
        <f t="shared" si="24"/>
        <v>7.3401750000000003</v>
      </c>
      <c r="I55" s="5">
        <f t="shared" si="25"/>
        <v>32.590000000000003</v>
      </c>
      <c r="J55" s="5">
        <f t="shared" si="26"/>
        <v>97998.13</v>
      </c>
      <c r="K55" s="17">
        <f t="shared" si="27"/>
        <v>5.8640143120103601E-3</v>
      </c>
    </row>
    <row r="56" spans="1:11" ht="24" customHeight="1" x14ac:dyDescent="0.2">
      <c r="A56" s="9" t="s">
        <v>101</v>
      </c>
      <c r="B56" s="9"/>
      <c r="C56" s="9"/>
      <c r="D56" s="9" t="s">
        <v>102</v>
      </c>
      <c r="E56" s="9"/>
      <c r="F56" s="44"/>
      <c r="G56" s="9"/>
      <c r="H56" s="9"/>
      <c r="I56" s="10"/>
      <c r="J56" s="16">
        <f>SUM(J57:J60)</f>
        <v>244236.64</v>
      </c>
      <c r="K56" s="18">
        <f>SUM(K57:K60)</f>
        <v>1.4614637569893648E-2</v>
      </c>
    </row>
    <row r="57" spans="1:11" ht="26.1" customHeight="1" x14ac:dyDescent="0.2">
      <c r="A57" s="11" t="s">
        <v>253</v>
      </c>
      <c r="B57" s="12" t="s">
        <v>103</v>
      </c>
      <c r="C57" s="11" t="s">
        <v>64</v>
      </c>
      <c r="D57" s="11" t="s">
        <v>104</v>
      </c>
      <c r="E57" s="13" t="s">
        <v>66</v>
      </c>
      <c r="F57" s="43">
        <f>VLOOKUP(A57,'MEMORIA DE CALCULO'!A56:O160,14,FALSE)</f>
        <v>480</v>
      </c>
      <c r="G57" s="5">
        <v>147.51</v>
      </c>
      <c r="H57" s="5">
        <f t="shared" ref="H57:H60" si="28">G57*0.2907</f>
        <v>42.881157000000002</v>
      </c>
      <c r="I57" s="5">
        <f t="shared" ref="I57:I60" si="29">TRUNC(G57+H57,2)</f>
        <v>190.39</v>
      </c>
      <c r="J57" s="5">
        <f t="shared" ref="J57:J60" si="30">TRUNC(I57*F57,2)</f>
        <v>91387.199999999997</v>
      </c>
      <c r="K57" s="17">
        <f t="shared" ref="K57:K60" si="31">J57/$J$67</f>
        <v>5.4684293336470105E-3</v>
      </c>
    </row>
    <row r="58" spans="1:11" ht="26.1" customHeight="1" x14ac:dyDescent="0.2">
      <c r="A58" s="11" t="s">
        <v>254</v>
      </c>
      <c r="B58" s="12" t="s">
        <v>271</v>
      </c>
      <c r="C58" s="11" t="s">
        <v>3</v>
      </c>
      <c r="D58" s="11" t="s">
        <v>105</v>
      </c>
      <c r="E58" s="13" t="s">
        <v>55</v>
      </c>
      <c r="F58" s="43">
        <f>VLOOKUP(A58,'MEMORIA DE CALCULO'!A57:O161,14,FALSE)</f>
        <v>6</v>
      </c>
      <c r="G58" s="5">
        <v>4540.3599999999997</v>
      </c>
      <c r="H58" s="5">
        <f t="shared" si="28"/>
        <v>1319.882652</v>
      </c>
      <c r="I58" s="5">
        <f t="shared" si="29"/>
        <v>5860.24</v>
      </c>
      <c r="J58" s="5">
        <f t="shared" si="30"/>
        <v>35161.440000000002</v>
      </c>
      <c r="K58" s="17">
        <f t="shared" si="31"/>
        <v>2.1039910393279293E-3</v>
      </c>
    </row>
    <row r="59" spans="1:11" ht="26.1" customHeight="1" x14ac:dyDescent="0.2">
      <c r="A59" s="11" t="s">
        <v>255</v>
      </c>
      <c r="B59" s="12" t="s">
        <v>106</v>
      </c>
      <c r="C59" s="11" t="s">
        <v>64</v>
      </c>
      <c r="D59" s="11" t="s">
        <v>107</v>
      </c>
      <c r="E59" s="13" t="s">
        <v>66</v>
      </c>
      <c r="F59" s="43">
        <f>VLOOKUP(A59,'MEMORIA DE CALCULO'!A58:O162,14,FALSE)</f>
        <v>64</v>
      </c>
      <c r="G59" s="5">
        <v>808.25</v>
      </c>
      <c r="H59" s="5">
        <f t="shared" si="28"/>
        <v>234.95827500000001</v>
      </c>
      <c r="I59" s="5">
        <f t="shared" si="29"/>
        <v>1043.2</v>
      </c>
      <c r="J59" s="5">
        <f t="shared" si="30"/>
        <v>66764.800000000003</v>
      </c>
      <c r="K59" s="17">
        <f t="shared" si="31"/>
        <v>3.9950736074097458E-3</v>
      </c>
    </row>
    <row r="60" spans="1:11" ht="39" customHeight="1" x14ac:dyDescent="0.2">
      <c r="A60" s="11" t="s">
        <v>256</v>
      </c>
      <c r="B60" s="12" t="s">
        <v>108</v>
      </c>
      <c r="C60" s="11" t="s">
        <v>64</v>
      </c>
      <c r="D60" s="11" t="s">
        <v>109</v>
      </c>
      <c r="E60" s="13" t="s">
        <v>66</v>
      </c>
      <c r="F60" s="43">
        <f>VLOOKUP(A60,'MEMORIA DE CALCULO'!A59:O163,14,FALSE)</f>
        <v>120</v>
      </c>
      <c r="G60" s="5">
        <v>328.79</v>
      </c>
      <c r="H60" s="5">
        <f t="shared" si="28"/>
        <v>95.579253000000008</v>
      </c>
      <c r="I60" s="5">
        <f t="shared" si="29"/>
        <v>424.36</v>
      </c>
      <c r="J60" s="5">
        <f t="shared" si="30"/>
        <v>50923.199999999997</v>
      </c>
      <c r="K60" s="17">
        <f t="shared" si="31"/>
        <v>3.0471435895089625E-3</v>
      </c>
    </row>
    <row r="61" spans="1:11" ht="24" customHeight="1" x14ac:dyDescent="0.2">
      <c r="A61" s="9" t="s">
        <v>110</v>
      </c>
      <c r="B61" s="9"/>
      <c r="C61" s="9"/>
      <c r="D61" s="9" t="s">
        <v>111</v>
      </c>
      <c r="E61" s="9"/>
      <c r="F61" s="44"/>
      <c r="G61" s="9"/>
      <c r="H61" s="9"/>
      <c r="I61" s="10"/>
      <c r="J61" s="16">
        <f>SUM(J62:J64)</f>
        <v>32410.28</v>
      </c>
      <c r="K61" s="18">
        <f>SUM(K62:K64)</f>
        <v>1.9393670652313787E-3</v>
      </c>
    </row>
    <row r="62" spans="1:11" ht="24" customHeight="1" x14ac:dyDescent="0.2">
      <c r="A62" s="11" t="s">
        <v>257</v>
      </c>
      <c r="B62" s="12" t="s">
        <v>112</v>
      </c>
      <c r="C62" s="11" t="s">
        <v>3</v>
      </c>
      <c r="D62" s="11" t="s">
        <v>113</v>
      </c>
      <c r="E62" s="13" t="s">
        <v>32</v>
      </c>
      <c r="F62" s="43">
        <f>VLOOKUP(A62,'MEMORIA DE CALCULO'!A61:O165,14,FALSE)</f>
        <v>5573</v>
      </c>
      <c r="G62" s="5">
        <v>2.29</v>
      </c>
      <c r="H62" s="5">
        <f t="shared" ref="H62:H64" si="32">G62*0.2907</f>
        <v>0.66570300000000004</v>
      </c>
      <c r="I62" s="5">
        <f t="shared" ref="I62:I64" si="33">TRUNC(G62+H62,2)</f>
        <v>2.95</v>
      </c>
      <c r="J62" s="5">
        <f t="shared" ref="J62:J64" si="34">TRUNC(I62*F62,2)</f>
        <v>16440.349999999999</v>
      </c>
      <c r="K62" s="17">
        <f t="shared" ref="K62:K64" si="35">J62/$J$67</f>
        <v>9.8375803389778469E-4</v>
      </c>
    </row>
    <row r="63" spans="1:11" ht="24" customHeight="1" x14ac:dyDescent="0.2">
      <c r="A63" s="11" t="s">
        <v>258</v>
      </c>
      <c r="B63" s="12" t="s">
        <v>114</v>
      </c>
      <c r="C63" s="11" t="s">
        <v>14</v>
      </c>
      <c r="D63" s="11" t="s">
        <v>115</v>
      </c>
      <c r="E63" s="13" t="s">
        <v>16</v>
      </c>
      <c r="F63" s="43">
        <f>VLOOKUP(A63,'MEMORIA DE CALCULO'!A62:O166,14,FALSE)</f>
        <v>510</v>
      </c>
      <c r="G63" s="5">
        <v>16.04</v>
      </c>
      <c r="H63" s="5">
        <f t="shared" si="32"/>
        <v>4.6628280000000002</v>
      </c>
      <c r="I63" s="5">
        <f t="shared" si="33"/>
        <v>20.7</v>
      </c>
      <c r="J63" s="5">
        <f t="shared" si="34"/>
        <v>10557</v>
      </c>
      <c r="K63" s="17">
        <f t="shared" si="35"/>
        <v>6.3171000397551833E-4</v>
      </c>
    </row>
    <row r="64" spans="1:11" ht="26.1" customHeight="1" x14ac:dyDescent="0.2">
      <c r="A64" s="11" t="s">
        <v>259</v>
      </c>
      <c r="B64" s="12" t="s">
        <v>116</v>
      </c>
      <c r="C64" s="11" t="s">
        <v>64</v>
      </c>
      <c r="D64" s="11" t="s">
        <v>117</v>
      </c>
      <c r="E64" s="13" t="s">
        <v>37</v>
      </c>
      <c r="F64" s="43">
        <f>VLOOKUP(A64,'MEMORIA DE CALCULO'!A63:O167,14,FALSE)</f>
        <v>40.800000000000004</v>
      </c>
      <c r="G64" s="5">
        <v>102.79</v>
      </c>
      <c r="H64" s="5">
        <f t="shared" si="32"/>
        <v>29.881053000000005</v>
      </c>
      <c r="I64" s="5">
        <f t="shared" si="33"/>
        <v>132.66999999999999</v>
      </c>
      <c r="J64" s="5">
        <f t="shared" si="34"/>
        <v>5412.93</v>
      </c>
      <c r="K64" s="17">
        <f t="shared" si="35"/>
        <v>3.2389902735807549E-4</v>
      </c>
    </row>
    <row r="67" spans="7:11" ht="33" customHeight="1" x14ac:dyDescent="0.2">
      <c r="G67" s="93" t="s">
        <v>134</v>
      </c>
      <c r="H67" s="93"/>
      <c r="I67" s="93"/>
      <c r="J67" s="14">
        <f>J61+J56+J49+J43+J36+J27+J21+J18+J12+J10+J8</f>
        <v>16711782.200000005</v>
      </c>
      <c r="K67" s="15">
        <f>K61+K56+K49+K43+K36+K27+K21+K18+K12+K10+K8</f>
        <v>0.99999999999999967</v>
      </c>
    </row>
    <row r="70" spans="7:11" ht="44.25" customHeight="1" x14ac:dyDescent="0.2">
      <c r="J70" s="46"/>
    </row>
    <row r="72" spans="7:11" x14ac:dyDescent="0.2">
      <c r="J72" s="46"/>
    </row>
  </sheetData>
  <autoFilter ref="A7:K64" xr:uid="{00000000-0001-0000-0000-000000000000}"/>
  <mergeCells count="20">
    <mergeCell ref="G6:I6"/>
    <mergeCell ref="J6:J7"/>
    <mergeCell ref="G2:H2"/>
    <mergeCell ref="K6:K7"/>
    <mergeCell ref="G67:I67"/>
    <mergeCell ref="A1:K1"/>
    <mergeCell ref="C2:F2"/>
    <mergeCell ref="I2:K5"/>
    <mergeCell ref="C3:F3"/>
    <mergeCell ref="G3:H3"/>
    <mergeCell ref="C4:F4"/>
    <mergeCell ref="G4:H4"/>
    <mergeCell ref="C5:F5"/>
    <mergeCell ref="G5:H5"/>
    <mergeCell ref="F6:F7"/>
    <mergeCell ref="A6:A7"/>
    <mergeCell ref="B6:B7"/>
    <mergeCell ref="C6:C7"/>
    <mergeCell ref="D6:D7"/>
    <mergeCell ref="E6:E7"/>
  </mergeCells>
  <phoneticPr fontId="18" type="noConversion"/>
  <pageMargins left="0.51181102362204722" right="0.51181102362204722" top="0.98425196850393704" bottom="0.98425196850393704" header="0.51181102362204722" footer="0.51181102362204722"/>
  <pageSetup paperSize="9" scale="44" fitToHeight="0" orientation="portrait" r:id="rId1"/>
  <headerFooter>
    <oddHeader xml:space="preserve">&amp;L &amp;C
</oddHeader>
    <oddFooter xml:space="preserve">&amp;L &amp;C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1F61C-60D1-47A8-AE87-08452C7A9F8B}">
  <sheetPr>
    <pageSetUpPr fitToPage="1"/>
  </sheetPr>
  <dimension ref="A1:O112"/>
  <sheetViews>
    <sheetView showOutlineSymbols="0" showWhiteSpace="0" view="pageBreakPreview" zoomScale="55" zoomScaleNormal="53" zoomScaleSheetLayoutView="55" workbookViewId="0">
      <pane xSplit="4" ySplit="7" topLeftCell="E95" activePane="bottomRight" state="frozen"/>
      <selection pane="topRight" activeCell="E1" sqref="E1"/>
      <selection pane="bottomLeft" activeCell="A6" sqref="A6"/>
      <selection pane="bottomRight" activeCell="K3" sqref="K3:L3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9" customWidth="1"/>
    <col min="6" max="6" width="13" bestFit="1" customWidth="1"/>
    <col min="7" max="7" width="14.75" customWidth="1"/>
    <col min="8" max="8" width="10" bestFit="1" customWidth="1"/>
    <col min="9" max="9" width="18.125" bestFit="1" customWidth="1"/>
    <col min="10" max="11" width="14.125" bestFit="1" customWidth="1"/>
    <col min="12" max="12" width="15.125" bestFit="1" customWidth="1"/>
    <col min="13" max="13" width="10.375" bestFit="1" customWidth="1"/>
    <col min="14" max="14" width="17.625" customWidth="1"/>
    <col min="15" max="15" width="33.125" customWidth="1"/>
  </cols>
  <sheetData>
    <row r="1" spans="1:15" ht="38.25" customHeight="1" x14ac:dyDescent="0.2">
      <c r="A1" s="71"/>
      <c r="B1" s="72"/>
      <c r="C1" s="73"/>
      <c r="D1" s="115" t="s">
        <v>139</v>
      </c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7"/>
    </row>
    <row r="2" spans="1:15" ht="24.95" customHeight="1" x14ac:dyDescent="0.2">
      <c r="A2" s="109"/>
      <c r="B2" s="110"/>
      <c r="C2" s="111"/>
      <c r="D2" s="118" t="s">
        <v>135</v>
      </c>
      <c r="E2" s="119"/>
      <c r="F2" s="119"/>
      <c r="G2" s="119"/>
      <c r="H2" s="119"/>
      <c r="I2" s="119"/>
      <c r="J2" s="120"/>
      <c r="K2" s="91" t="s">
        <v>272</v>
      </c>
      <c r="L2" s="92"/>
      <c r="M2" s="95" t="s">
        <v>266</v>
      </c>
      <c r="N2" s="96"/>
      <c r="O2" s="97"/>
    </row>
    <row r="3" spans="1:15" ht="25.5" customHeight="1" x14ac:dyDescent="0.2">
      <c r="A3" s="109"/>
      <c r="B3" s="110"/>
      <c r="C3" s="111"/>
      <c r="D3" s="104" t="s">
        <v>235</v>
      </c>
      <c r="E3" s="105"/>
      <c r="F3" s="105"/>
      <c r="G3" s="105"/>
      <c r="H3" s="105"/>
      <c r="I3" s="105"/>
      <c r="J3" s="106"/>
      <c r="K3" s="85" t="s">
        <v>119</v>
      </c>
      <c r="L3" s="86"/>
      <c r="M3" s="98"/>
      <c r="N3" s="99"/>
      <c r="O3" s="100"/>
    </row>
    <row r="4" spans="1:15" ht="24.95" customHeight="1" x14ac:dyDescent="0.2">
      <c r="A4" s="109"/>
      <c r="B4" s="110"/>
      <c r="C4" s="111"/>
      <c r="D4" s="104" t="s">
        <v>137</v>
      </c>
      <c r="E4" s="105"/>
      <c r="F4" s="105"/>
      <c r="G4" s="105"/>
      <c r="H4" s="105"/>
      <c r="I4" s="105"/>
      <c r="J4" s="106"/>
      <c r="K4" s="85" t="s">
        <v>120</v>
      </c>
      <c r="L4" s="86"/>
      <c r="M4" s="98"/>
      <c r="N4" s="99"/>
      <c r="O4" s="100"/>
    </row>
    <row r="5" spans="1:15" ht="24.95" customHeight="1" x14ac:dyDescent="0.2">
      <c r="A5" s="112"/>
      <c r="B5" s="113"/>
      <c r="C5" s="114"/>
      <c r="D5" s="104" t="s">
        <v>260</v>
      </c>
      <c r="E5" s="105"/>
      <c r="F5" s="105"/>
      <c r="G5" s="105"/>
      <c r="H5" s="105"/>
      <c r="I5" s="105"/>
      <c r="J5" s="106"/>
      <c r="K5" s="87" t="s">
        <v>121</v>
      </c>
      <c r="L5" s="88"/>
      <c r="M5" s="101"/>
      <c r="N5" s="102"/>
      <c r="O5" s="103"/>
    </row>
    <row r="6" spans="1:15" ht="30" customHeight="1" x14ac:dyDescent="0.2">
      <c r="A6" s="94" t="s">
        <v>122</v>
      </c>
      <c r="B6" s="94" t="s">
        <v>123</v>
      </c>
      <c r="C6" s="94" t="s">
        <v>124</v>
      </c>
      <c r="D6" s="94" t="s">
        <v>125</v>
      </c>
      <c r="E6" s="94" t="s">
        <v>126</v>
      </c>
      <c r="F6" s="94" t="s">
        <v>127</v>
      </c>
      <c r="G6" s="108" t="s">
        <v>140</v>
      </c>
      <c r="H6" s="108"/>
      <c r="I6" s="108"/>
      <c r="J6" s="108" t="s">
        <v>141</v>
      </c>
      <c r="K6" s="90" t="s">
        <v>142</v>
      </c>
      <c r="L6" s="90" t="s">
        <v>143</v>
      </c>
      <c r="M6" s="90" t="s">
        <v>144</v>
      </c>
      <c r="N6" s="90" t="s">
        <v>127</v>
      </c>
      <c r="O6" s="90" t="s">
        <v>145</v>
      </c>
    </row>
    <row r="7" spans="1:15" ht="24" customHeight="1" x14ac:dyDescent="0.2">
      <c r="A7" s="70"/>
      <c r="B7" s="70"/>
      <c r="C7" s="70"/>
      <c r="D7" s="70"/>
      <c r="E7" s="70"/>
      <c r="F7" s="70"/>
      <c r="G7" s="19" t="s">
        <v>146</v>
      </c>
      <c r="H7" s="19" t="s">
        <v>147</v>
      </c>
      <c r="I7" s="19" t="s">
        <v>148</v>
      </c>
      <c r="J7" s="90"/>
      <c r="K7" s="107"/>
      <c r="L7" s="107"/>
      <c r="M7" s="107"/>
      <c r="N7" s="107"/>
      <c r="O7" s="107"/>
    </row>
    <row r="8" spans="1:15" ht="24" customHeight="1" x14ac:dyDescent="0.2">
      <c r="A8" s="7">
        <v>1</v>
      </c>
      <c r="B8" s="7"/>
      <c r="C8" s="7"/>
      <c r="D8" s="7" t="s">
        <v>1</v>
      </c>
      <c r="E8" s="7"/>
      <c r="F8" s="20"/>
      <c r="G8" s="20"/>
      <c r="H8" s="20"/>
      <c r="I8" s="20"/>
      <c r="J8" s="20"/>
      <c r="K8" s="20"/>
      <c r="L8" s="20"/>
      <c r="M8" s="20"/>
      <c r="N8" s="20"/>
      <c r="O8" s="20"/>
    </row>
    <row r="9" spans="1:15" ht="24" customHeight="1" x14ac:dyDescent="0.2">
      <c r="A9" s="11" t="s">
        <v>149</v>
      </c>
      <c r="B9" s="21" t="s">
        <v>2</v>
      </c>
      <c r="C9" s="11" t="s">
        <v>3</v>
      </c>
      <c r="D9" s="11" t="s">
        <v>4</v>
      </c>
      <c r="E9" s="22" t="s">
        <v>126</v>
      </c>
      <c r="F9" s="23"/>
      <c r="G9" s="23"/>
      <c r="H9" s="23"/>
      <c r="I9" s="23"/>
      <c r="J9" s="23"/>
      <c r="K9" s="23"/>
      <c r="L9" s="23"/>
      <c r="M9" s="23"/>
      <c r="N9" s="23">
        <v>1</v>
      </c>
      <c r="O9" s="23"/>
    </row>
    <row r="10" spans="1:15" ht="24" customHeight="1" x14ac:dyDescent="0.2">
      <c r="A10" s="7">
        <v>2</v>
      </c>
      <c r="B10" s="7"/>
      <c r="C10" s="7"/>
      <c r="D10" s="7" t="s">
        <v>7</v>
      </c>
      <c r="E10" s="7"/>
      <c r="F10" s="24"/>
      <c r="G10" s="24"/>
      <c r="H10" s="24"/>
      <c r="I10" s="24"/>
      <c r="J10" s="24"/>
      <c r="K10" s="24"/>
      <c r="L10" s="24"/>
      <c r="M10" s="24"/>
      <c r="N10" s="20"/>
      <c r="O10" s="24"/>
    </row>
    <row r="11" spans="1:15" ht="24" customHeight="1" x14ac:dyDescent="0.2">
      <c r="A11" s="11" t="s">
        <v>158</v>
      </c>
      <c r="B11" s="21" t="s">
        <v>8</v>
      </c>
      <c r="C11" s="11" t="s">
        <v>3</v>
      </c>
      <c r="D11" s="11" t="s">
        <v>150</v>
      </c>
      <c r="E11" s="22" t="s">
        <v>10</v>
      </c>
      <c r="F11" s="23"/>
      <c r="G11" s="23"/>
      <c r="H11" s="23"/>
      <c r="I11" s="23"/>
      <c r="J11" s="23"/>
      <c r="K11" s="23"/>
      <c r="L11" s="23"/>
      <c r="M11" s="23"/>
      <c r="N11" s="23">
        <v>18</v>
      </c>
      <c r="O11" s="23"/>
    </row>
    <row r="12" spans="1:15" ht="24" customHeight="1" x14ac:dyDescent="0.2">
      <c r="A12" s="7">
        <v>3</v>
      </c>
      <c r="B12" s="7"/>
      <c r="C12" s="7"/>
      <c r="D12" s="7" t="s">
        <v>12</v>
      </c>
      <c r="E12" s="7"/>
      <c r="F12" s="25"/>
      <c r="G12" s="25"/>
      <c r="H12" s="25"/>
      <c r="I12" s="25"/>
      <c r="J12" s="25"/>
      <c r="K12" s="25"/>
      <c r="L12" s="25"/>
      <c r="M12" s="25"/>
      <c r="N12" s="25"/>
      <c r="O12" s="25"/>
    </row>
    <row r="13" spans="1:15" ht="36" customHeight="1" x14ac:dyDescent="0.2">
      <c r="A13" s="11" t="s">
        <v>202</v>
      </c>
      <c r="B13" s="21" t="s">
        <v>13</v>
      </c>
      <c r="C13" s="11" t="s">
        <v>14</v>
      </c>
      <c r="D13" s="11" t="s">
        <v>15</v>
      </c>
      <c r="E13" s="22" t="s">
        <v>151</v>
      </c>
      <c r="F13" s="23"/>
      <c r="G13" s="23"/>
      <c r="H13" s="23"/>
      <c r="I13" s="23"/>
      <c r="J13" s="23"/>
      <c r="K13" s="23"/>
      <c r="L13" s="23"/>
      <c r="M13" s="23"/>
      <c r="N13" s="23">
        <f>N14</f>
        <v>12</v>
      </c>
      <c r="O13" s="23"/>
    </row>
    <row r="14" spans="1:15" ht="26.25" customHeight="1" x14ac:dyDescent="0.2">
      <c r="A14" s="26"/>
      <c r="B14" s="27"/>
      <c r="C14" s="26"/>
      <c r="D14" s="26" t="s">
        <v>152</v>
      </c>
      <c r="E14" s="28"/>
      <c r="F14" s="29"/>
      <c r="G14" s="29">
        <v>3</v>
      </c>
      <c r="H14" s="29"/>
      <c r="I14" s="29">
        <v>4</v>
      </c>
      <c r="J14" s="29">
        <f>G14*I14</f>
        <v>12</v>
      </c>
      <c r="K14" s="29"/>
      <c r="L14" s="29">
        <f>J14</f>
        <v>12</v>
      </c>
      <c r="M14" s="29"/>
      <c r="N14" s="29">
        <f>L14</f>
        <v>12</v>
      </c>
      <c r="O14" s="29"/>
    </row>
    <row r="15" spans="1:15" ht="36" customHeight="1" x14ac:dyDescent="0.2">
      <c r="A15" s="11" t="s">
        <v>205</v>
      </c>
      <c r="B15" s="21" t="s">
        <v>17</v>
      </c>
      <c r="C15" s="11" t="s">
        <v>14</v>
      </c>
      <c r="D15" s="11" t="s">
        <v>18</v>
      </c>
      <c r="E15" s="22" t="s">
        <v>151</v>
      </c>
      <c r="F15" s="23"/>
      <c r="G15" s="23"/>
      <c r="H15" s="23"/>
      <c r="I15" s="23"/>
      <c r="J15" s="23"/>
      <c r="K15" s="23"/>
      <c r="L15" s="23"/>
      <c r="M15" s="23"/>
      <c r="N15" s="23">
        <f>N16</f>
        <v>9</v>
      </c>
      <c r="O15" s="23"/>
    </row>
    <row r="16" spans="1:15" ht="26.25" customHeight="1" x14ac:dyDescent="0.2">
      <c r="A16" s="26"/>
      <c r="B16" s="27"/>
      <c r="C16" s="26"/>
      <c r="D16" s="26" t="s">
        <v>153</v>
      </c>
      <c r="E16" s="28"/>
      <c r="F16" s="29"/>
      <c r="G16" s="29">
        <v>3</v>
      </c>
      <c r="H16" s="29"/>
      <c r="I16" s="29">
        <v>3</v>
      </c>
      <c r="J16" s="29">
        <f>G16*I16</f>
        <v>9</v>
      </c>
      <c r="K16" s="29"/>
      <c r="L16" s="29">
        <f>J16</f>
        <v>9</v>
      </c>
      <c r="M16" s="29"/>
      <c r="N16" s="29">
        <f>L16</f>
        <v>9</v>
      </c>
      <c r="O16" s="29"/>
    </row>
    <row r="17" spans="1:15" ht="36" customHeight="1" x14ac:dyDescent="0.2">
      <c r="A17" s="11" t="s">
        <v>207</v>
      </c>
      <c r="B17" s="21" t="s">
        <v>19</v>
      </c>
      <c r="C17" s="11" t="s">
        <v>14</v>
      </c>
      <c r="D17" s="11" t="s">
        <v>20</v>
      </c>
      <c r="E17" s="22" t="s">
        <v>151</v>
      </c>
      <c r="F17" s="23"/>
      <c r="G17" s="23"/>
      <c r="H17" s="23"/>
      <c r="I17" s="23"/>
      <c r="J17" s="23"/>
      <c r="K17" s="23"/>
      <c r="L17" s="23"/>
      <c r="M17" s="23"/>
      <c r="N17" s="23">
        <f>N18</f>
        <v>12</v>
      </c>
      <c r="O17" s="23"/>
    </row>
    <row r="18" spans="1:15" ht="26.25" customHeight="1" x14ac:dyDescent="0.2">
      <c r="A18" s="26"/>
      <c r="B18" s="27"/>
      <c r="C18" s="26"/>
      <c r="D18" s="26" t="s">
        <v>154</v>
      </c>
      <c r="E18" s="28"/>
      <c r="F18" s="29"/>
      <c r="G18" s="29">
        <v>3</v>
      </c>
      <c r="H18" s="29"/>
      <c r="I18" s="29">
        <v>4</v>
      </c>
      <c r="J18" s="29">
        <f>G18*I18</f>
        <v>12</v>
      </c>
      <c r="K18" s="29"/>
      <c r="L18" s="29">
        <f>J18</f>
        <v>12</v>
      </c>
      <c r="M18" s="29"/>
      <c r="N18" s="29">
        <f>L18</f>
        <v>12</v>
      </c>
      <c r="O18" s="29"/>
    </row>
    <row r="19" spans="1:15" ht="36" customHeight="1" x14ac:dyDescent="0.2">
      <c r="A19" s="11" t="s">
        <v>213</v>
      </c>
      <c r="B19" s="21" t="s">
        <v>21</v>
      </c>
      <c r="C19" s="11" t="s">
        <v>14</v>
      </c>
      <c r="D19" s="11" t="s">
        <v>22</v>
      </c>
      <c r="E19" s="22" t="s">
        <v>151</v>
      </c>
      <c r="F19" s="23"/>
      <c r="G19" s="23"/>
      <c r="H19" s="23"/>
      <c r="I19" s="23"/>
      <c r="J19" s="23"/>
      <c r="K19" s="23"/>
      <c r="L19" s="23"/>
      <c r="M19" s="23"/>
      <c r="N19" s="23">
        <f>N20</f>
        <v>9</v>
      </c>
      <c r="O19" s="23"/>
    </row>
    <row r="20" spans="1:15" ht="26.25" customHeight="1" x14ac:dyDescent="0.2">
      <c r="A20" s="26"/>
      <c r="B20" s="27"/>
      <c r="C20" s="26"/>
      <c r="D20" s="26" t="s">
        <v>155</v>
      </c>
      <c r="E20" s="28"/>
      <c r="F20" s="29"/>
      <c r="G20" s="29">
        <v>3</v>
      </c>
      <c r="H20" s="29"/>
      <c r="I20" s="29">
        <v>3</v>
      </c>
      <c r="J20" s="29">
        <f>G20*I20</f>
        <v>9</v>
      </c>
      <c r="K20" s="29"/>
      <c r="L20" s="29">
        <f>J20</f>
        <v>9</v>
      </c>
      <c r="M20" s="29"/>
      <c r="N20" s="29">
        <f>L20</f>
        <v>9</v>
      </c>
      <c r="O20" s="29"/>
    </row>
    <row r="21" spans="1:15" ht="24" customHeight="1" x14ac:dyDescent="0.2">
      <c r="A21" s="11" t="s">
        <v>214</v>
      </c>
      <c r="B21" s="21" t="s">
        <v>23</v>
      </c>
      <c r="C21" s="11" t="s">
        <v>3</v>
      </c>
      <c r="D21" s="11" t="s">
        <v>24</v>
      </c>
      <c r="E21" s="22" t="s">
        <v>5</v>
      </c>
      <c r="F21" s="23"/>
      <c r="G21" s="23"/>
      <c r="H21" s="23"/>
      <c r="I21" s="23"/>
      <c r="J21" s="23"/>
      <c r="K21" s="23"/>
      <c r="L21" s="23"/>
      <c r="M21" s="23"/>
      <c r="N21" s="23">
        <f>N22</f>
        <v>18</v>
      </c>
      <c r="O21" s="23"/>
    </row>
    <row r="22" spans="1:15" ht="26.25" customHeight="1" x14ac:dyDescent="0.2">
      <c r="A22" s="26"/>
      <c r="B22" s="27"/>
      <c r="C22" s="26"/>
      <c r="D22" s="26" t="s">
        <v>156</v>
      </c>
      <c r="E22" s="28"/>
      <c r="F22" s="29">
        <v>18</v>
      </c>
      <c r="G22" s="29"/>
      <c r="H22" s="29"/>
      <c r="I22" s="29"/>
      <c r="J22" s="29"/>
      <c r="K22" s="29"/>
      <c r="L22" s="29">
        <f>F22</f>
        <v>18</v>
      </c>
      <c r="M22" s="29"/>
      <c r="N22" s="29">
        <f>L22</f>
        <v>18</v>
      </c>
      <c r="O22" s="29" t="s">
        <v>157</v>
      </c>
    </row>
    <row r="23" spans="1:15" ht="24" customHeight="1" x14ac:dyDescent="0.2">
      <c r="A23" s="7">
        <v>4</v>
      </c>
      <c r="B23" s="7"/>
      <c r="C23" s="7"/>
      <c r="D23" s="7" t="s">
        <v>26</v>
      </c>
      <c r="E23" s="7"/>
      <c r="F23" s="25"/>
      <c r="G23" s="25"/>
      <c r="H23" s="25"/>
      <c r="I23" s="25"/>
      <c r="J23" s="25"/>
      <c r="K23" s="25"/>
      <c r="L23" s="25"/>
      <c r="M23" s="25"/>
      <c r="N23" s="25"/>
      <c r="O23" s="25"/>
    </row>
    <row r="24" spans="1:15" ht="24" customHeight="1" x14ac:dyDescent="0.2">
      <c r="A24" s="11" t="s">
        <v>218</v>
      </c>
      <c r="B24" s="21" t="s">
        <v>203</v>
      </c>
      <c r="C24" s="11" t="s">
        <v>3</v>
      </c>
      <c r="D24" s="11" t="s">
        <v>159</v>
      </c>
      <c r="E24" s="22" t="s">
        <v>29</v>
      </c>
      <c r="F24" s="23"/>
      <c r="G24" s="23"/>
      <c r="H24" s="23"/>
      <c r="I24" s="23"/>
      <c r="J24" s="23"/>
      <c r="K24" s="23"/>
      <c r="L24" s="23"/>
      <c r="M24" s="23"/>
      <c r="N24" s="23">
        <v>400</v>
      </c>
      <c r="O24" s="23"/>
    </row>
    <row r="25" spans="1:15" ht="24" customHeight="1" x14ac:dyDescent="0.2">
      <c r="A25" s="11" t="s">
        <v>219</v>
      </c>
      <c r="B25" s="21" t="s">
        <v>204</v>
      </c>
      <c r="C25" s="11" t="s">
        <v>3</v>
      </c>
      <c r="D25" s="11" t="s">
        <v>31</v>
      </c>
      <c r="E25" s="22" t="s">
        <v>151</v>
      </c>
      <c r="F25" s="23"/>
      <c r="G25" s="23"/>
      <c r="H25" s="23"/>
      <c r="I25" s="23"/>
      <c r="J25" s="23"/>
      <c r="K25" s="23"/>
      <c r="L25" s="23"/>
      <c r="M25" s="23"/>
      <c r="N25" s="23">
        <v>250</v>
      </c>
      <c r="O25" s="23"/>
    </row>
    <row r="26" spans="1:15" ht="24" customHeight="1" x14ac:dyDescent="0.2">
      <c r="A26" s="7">
        <v>5</v>
      </c>
      <c r="B26" s="7"/>
      <c r="C26" s="7"/>
      <c r="D26" s="7" t="s">
        <v>34</v>
      </c>
      <c r="E26" s="7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36" customHeight="1" x14ac:dyDescent="0.2">
      <c r="A27" s="11" t="s">
        <v>220</v>
      </c>
      <c r="B27" s="21" t="s">
        <v>35</v>
      </c>
      <c r="C27" s="11" t="s">
        <v>14</v>
      </c>
      <c r="D27" s="11" t="s">
        <v>36</v>
      </c>
      <c r="E27" s="22" t="s">
        <v>160</v>
      </c>
      <c r="F27" s="23"/>
      <c r="G27" s="23"/>
      <c r="H27" s="23"/>
      <c r="I27" s="23"/>
      <c r="J27" s="23"/>
      <c r="K27" s="23"/>
      <c r="L27" s="23"/>
      <c r="M27" s="23"/>
      <c r="N27" s="23">
        <f>N28</f>
        <v>364.8</v>
      </c>
      <c r="O27" s="23"/>
    </row>
    <row r="28" spans="1:15" ht="44.25" customHeight="1" x14ac:dyDescent="0.2">
      <c r="A28" s="26"/>
      <c r="B28" s="27"/>
      <c r="C28" s="26"/>
      <c r="D28" s="26" t="s">
        <v>161</v>
      </c>
      <c r="E28" s="28"/>
      <c r="F28" s="29">
        <v>12</v>
      </c>
      <c r="G28" s="29"/>
      <c r="H28" s="29"/>
      <c r="I28" s="29"/>
      <c r="J28" s="29">
        <v>80</v>
      </c>
      <c r="K28" s="29"/>
      <c r="L28" s="29">
        <f>J28*F28</f>
        <v>960</v>
      </c>
      <c r="M28" s="29">
        <v>0.38</v>
      </c>
      <c r="N28" s="29">
        <f>L28*M28</f>
        <v>364.8</v>
      </c>
      <c r="O28" s="30" t="s">
        <v>222</v>
      </c>
    </row>
    <row r="29" spans="1:15" ht="24" customHeight="1" x14ac:dyDescent="0.2">
      <c r="A29" s="11" t="s">
        <v>221</v>
      </c>
      <c r="B29" s="21" t="s">
        <v>38</v>
      </c>
      <c r="C29" s="11" t="s">
        <v>14</v>
      </c>
      <c r="D29" s="11" t="s">
        <v>39</v>
      </c>
      <c r="E29" s="22" t="s">
        <v>160</v>
      </c>
      <c r="F29" s="23"/>
      <c r="G29" s="23"/>
      <c r="H29" s="23"/>
      <c r="I29" s="23"/>
      <c r="J29" s="23"/>
      <c r="K29" s="23"/>
      <c r="L29" s="23"/>
      <c r="M29" s="23"/>
      <c r="N29" s="23">
        <f>N30</f>
        <v>441.6</v>
      </c>
      <c r="O29" s="23"/>
    </row>
    <row r="30" spans="1:15" ht="47.25" customHeight="1" x14ac:dyDescent="0.2">
      <c r="A30" s="26"/>
      <c r="B30" s="27"/>
      <c r="C30" s="26"/>
      <c r="D30" s="26" t="s">
        <v>161</v>
      </c>
      <c r="E30" s="28"/>
      <c r="F30" s="29">
        <v>12</v>
      </c>
      <c r="G30" s="29"/>
      <c r="H30" s="29"/>
      <c r="I30" s="29"/>
      <c r="J30" s="29">
        <v>80</v>
      </c>
      <c r="K30" s="29"/>
      <c r="L30" s="29">
        <f>J30*F30</f>
        <v>960</v>
      </c>
      <c r="M30" s="29">
        <v>0.46</v>
      </c>
      <c r="N30" s="29">
        <f>L30*M30</f>
        <v>441.6</v>
      </c>
      <c r="O30" s="30" t="s">
        <v>223</v>
      </c>
    </row>
    <row r="31" spans="1:15" ht="24" customHeight="1" x14ac:dyDescent="0.2">
      <c r="A31" s="11" t="s">
        <v>224</v>
      </c>
      <c r="B31" s="21" t="s">
        <v>40</v>
      </c>
      <c r="C31" s="11" t="s">
        <v>41</v>
      </c>
      <c r="D31" s="11" t="s">
        <v>42</v>
      </c>
      <c r="E31" s="22" t="s">
        <v>160</v>
      </c>
      <c r="F31" s="23"/>
      <c r="G31" s="23"/>
      <c r="H31" s="23"/>
      <c r="I31" s="23"/>
      <c r="J31" s="23"/>
      <c r="K31" s="23"/>
      <c r="L31" s="23"/>
      <c r="M31" s="23"/>
      <c r="N31" s="23">
        <f>N32</f>
        <v>806.40000000000009</v>
      </c>
      <c r="O31" s="23"/>
    </row>
    <row r="32" spans="1:15" ht="20.25" customHeight="1" x14ac:dyDescent="0.2">
      <c r="A32" s="26"/>
      <c r="B32" s="27"/>
      <c r="C32" s="26"/>
      <c r="D32" s="26" t="s">
        <v>161</v>
      </c>
      <c r="E32" s="28"/>
      <c r="F32" s="29"/>
      <c r="G32" s="29"/>
      <c r="H32" s="29"/>
      <c r="I32" s="29"/>
      <c r="J32" s="29"/>
      <c r="K32" s="29">
        <f>N27+N29</f>
        <v>806.40000000000009</v>
      </c>
      <c r="L32" s="29">
        <f>K32</f>
        <v>806.40000000000009</v>
      </c>
      <c r="M32" s="29"/>
      <c r="N32" s="29">
        <f>K32</f>
        <v>806.40000000000009</v>
      </c>
      <c r="O32" s="29"/>
    </row>
    <row r="33" spans="1:15" ht="24" customHeight="1" x14ac:dyDescent="0.2">
      <c r="A33" s="11" t="s">
        <v>225</v>
      </c>
      <c r="B33" s="21" t="s">
        <v>206</v>
      </c>
      <c r="C33" s="11" t="s">
        <v>3</v>
      </c>
      <c r="D33" s="11" t="s">
        <v>44</v>
      </c>
      <c r="E33" s="22" t="s">
        <v>160</v>
      </c>
      <c r="F33" s="23"/>
      <c r="G33" s="23"/>
      <c r="H33" s="23"/>
      <c r="I33" s="23"/>
      <c r="J33" s="23"/>
      <c r="K33" s="23"/>
      <c r="L33" s="23"/>
      <c r="M33" s="23"/>
      <c r="N33" s="23">
        <f>N34</f>
        <v>806.40000000000009</v>
      </c>
      <c r="O33" s="31"/>
    </row>
    <row r="34" spans="1:15" ht="20.25" customHeight="1" x14ac:dyDescent="0.2">
      <c r="A34" s="26"/>
      <c r="B34" s="27"/>
      <c r="C34" s="26"/>
      <c r="D34" s="26" t="s">
        <v>161</v>
      </c>
      <c r="E34" s="28"/>
      <c r="F34" s="29"/>
      <c r="G34" s="29"/>
      <c r="H34" s="29"/>
      <c r="I34" s="29"/>
      <c r="J34" s="29"/>
      <c r="K34" s="29">
        <f>K32</f>
        <v>806.40000000000009</v>
      </c>
      <c r="L34" s="29">
        <f>K34</f>
        <v>806.40000000000009</v>
      </c>
      <c r="M34" s="29"/>
      <c r="N34" s="29">
        <f>L34</f>
        <v>806.40000000000009</v>
      </c>
      <c r="O34" s="29"/>
    </row>
    <row r="35" spans="1:15" ht="36" customHeight="1" x14ac:dyDescent="0.2">
      <c r="A35" s="11" t="s">
        <v>226</v>
      </c>
      <c r="B35" s="21" t="s">
        <v>46</v>
      </c>
      <c r="C35" s="11" t="s">
        <v>14</v>
      </c>
      <c r="D35" s="11" t="s">
        <v>47</v>
      </c>
      <c r="E35" s="22" t="s">
        <v>48</v>
      </c>
      <c r="F35" s="23"/>
      <c r="G35" s="23"/>
      <c r="H35" s="23"/>
      <c r="I35" s="23"/>
      <c r="J35" s="23"/>
      <c r="K35" s="23"/>
      <c r="L35" s="23"/>
      <c r="M35" s="23"/>
      <c r="N35" s="23">
        <f>N36</f>
        <v>24192.000000000004</v>
      </c>
      <c r="O35" s="31"/>
    </row>
    <row r="36" spans="1:15" ht="20.25" customHeight="1" x14ac:dyDescent="0.2">
      <c r="A36" s="26"/>
      <c r="B36" s="27"/>
      <c r="C36" s="26"/>
      <c r="D36" s="26" t="s">
        <v>161</v>
      </c>
      <c r="E36" s="28"/>
      <c r="F36" s="29"/>
      <c r="G36" s="29"/>
      <c r="H36" s="29"/>
      <c r="I36" s="29"/>
      <c r="J36" s="29"/>
      <c r="K36" s="29">
        <f>K34</f>
        <v>806.40000000000009</v>
      </c>
      <c r="L36" s="29">
        <f>K36</f>
        <v>806.40000000000009</v>
      </c>
      <c r="M36" s="29">
        <v>30</v>
      </c>
      <c r="N36" s="29">
        <f>L36*M36</f>
        <v>24192.000000000004</v>
      </c>
      <c r="O36" s="29" t="s">
        <v>162</v>
      </c>
    </row>
    <row r="37" spans="1:15" ht="24" customHeight="1" x14ac:dyDescent="0.2">
      <c r="A37" s="7">
        <v>6</v>
      </c>
      <c r="B37" s="7"/>
      <c r="C37" s="7"/>
      <c r="D37" s="7" t="s">
        <v>50</v>
      </c>
      <c r="E37" s="7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 ht="24" customHeight="1" x14ac:dyDescent="0.2">
      <c r="A38" s="11" t="s">
        <v>227</v>
      </c>
      <c r="B38" s="21" t="s">
        <v>208</v>
      </c>
      <c r="C38" s="11" t="s">
        <v>3</v>
      </c>
      <c r="D38" s="11" t="s">
        <v>52</v>
      </c>
      <c r="E38" s="22" t="s">
        <v>151</v>
      </c>
      <c r="F38" s="23"/>
      <c r="G38" s="23"/>
      <c r="H38" s="23"/>
      <c r="I38" s="23"/>
      <c r="J38" s="23"/>
      <c r="K38" s="23"/>
      <c r="L38" s="23"/>
      <c r="M38" s="23"/>
      <c r="N38" s="23">
        <f>SUM(N39:N42)</f>
        <v>16.5</v>
      </c>
      <c r="O38" s="23"/>
    </row>
    <row r="39" spans="1:15" ht="24" customHeight="1" x14ac:dyDescent="0.2">
      <c r="A39" s="32"/>
      <c r="B39" s="33"/>
      <c r="C39" s="33"/>
      <c r="D39" s="33" t="s">
        <v>163</v>
      </c>
      <c r="E39" s="34"/>
      <c r="F39" s="35">
        <v>1</v>
      </c>
      <c r="G39" s="35">
        <v>2</v>
      </c>
      <c r="H39" s="35"/>
      <c r="I39" s="35">
        <v>1.5</v>
      </c>
      <c r="J39" s="35">
        <f>G39*I39</f>
        <v>3</v>
      </c>
      <c r="K39" s="35"/>
      <c r="L39" s="35">
        <f>F39*J39</f>
        <v>3</v>
      </c>
      <c r="M39" s="35"/>
      <c r="N39" s="35">
        <f>L39</f>
        <v>3</v>
      </c>
      <c r="O39" s="29"/>
    </row>
    <row r="40" spans="1:15" ht="24" customHeight="1" x14ac:dyDescent="0.2">
      <c r="A40" s="32"/>
      <c r="B40" s="33"/>
      <c r="C40" s="33"/>
      <c r="D40" s="33" t="s">
        <v>164</v>
      </c>
      <c r="E40" s="34"/>
      <c r="F40" s="35">
        <v>2</v>
      </c>
      <c r="G40" s="35">
        <v>3</v>
      </c>
      <c r="H40" s="35"/>
      <c r="I40" s="35">
        <v>1.5</v>
      </c>
      <c r="J40" s="35">
        <f t="shared" ref="J40:J42" si="0">G40*I40</f>
        <v>4.5</v>
      </c>
      <c r="K40" s="35"/>
      <c r="L40" s="35">
        <f t="shared" ref="L40:L42" si="1">F40*J40</f>
        <v>9</v>
      </c>
      <c r="M40" s="35"/>
      <c r="N40" s="35">
        <f t="shared" ref="N40:N42" si="2">L40</f>
        <v>9</v>
      </c>
      <c r="O40" s="29"/>
    </row>
    <row r="41" spans="1:15" ht="24" customHeight="1" x14ac:dyDescent="0.2">
      <c r="A41" s="32"/>
      <c r="B41" s="33"/>
      <c r="C41" s="33"/>
      <c r="D41" s="33" t="s">
        <v>165</v>
      </c>
      <c r="E41" s="34"/>
      <c r="F41" s="35">
        <v>1</v>
      </c>
      <c r="G41" s="35">
        <v>1.5</v>
      </c>
      <c r="H41" s="35"/>
      <c r="I41" s="35">
        <v>1.5</v>
      </c>
      <c r="J41" s="35">
        <f t="shared" si="0"/>
        <v>2.25</v>
      </c>
      <c r="K41" s="35"/>
      <c r="L41" s="35">
        <f t="shared" si="1"/>
        <v>2.25</v>
      </c>
      <c r="M41" s="35"/>
      <c r="N41" s="35">
        <f t="shared" si="2"/>
        <v>2.25</v>
      </c>
      <c r="O41" s="29"/>
    </row>
    <row r="42" spans="1:15" ht="24" customHeight="1" x14ac:dyDescent="0.2">
      <c r="A42" s="32"/>
      <c r="B42" s="33"/>
      <c r="C42" s="33"/>
      <c r="D42" s="33" t="s">
        <v>166</v>
      </c>
      <c r="E42" s="34"/>
      <c r="F42" s="35">
        <v>1</v>
      </c>
      <c r="G42" s="35">
        <v>1.5</v>
      </c>
      <c r="H42" s="35"/>
      <c r="I42" s="35">
        <v>1.5</v>
      </c>
      <c r="J42" s="35">
        <f t="shared" si="0"/>
        <v>2.25</v>
      </c>
      <c r="K42" s="35"/>
      <c r="L42" s="35">
        <f t="shared" si="1"/>
        <v>2.25</v>
      </c>
      <c r="M42" s="35"/>
      <c r="N42" s="35">
        <f t="shared" si="2"/>
        <v>2.25</v>
      </c>
      <c r="O42" s="29"/>
    </row>
    <row r="43" spans="1:15" ht="48" customHeight="1" x14ac:dyDescent="0.2">
      <c r="A43" s="11" t="s">
        <v>228</v>
      </c>
      <c r="B43" s="21" t="s">
        <v>209</v>
      </c>
      <c r="C43" s="11" t="s">
        <v>3</v>
      </c>
      <c r="D43" s="11" t="s">
        <v>54</v>
      </c>
      <c r="E43" s="22" t="s">
        <v>10</v>
      </c>
      <c r="F43" s="23"/>
      <c r="G43" s="23"/>
      <c r="H43" s="23"/>
      <c r="I43" s="23"/>
      <c r="J43" s="23"/>
      <c r="K43" s="23"/>
      <c r="L43" s="23"/>
      <c r="M43" s="23"/>
      <c r="N43" s="23">
        <v>1</v>
      </c>
      <c r="O43" s="23"/>
    </row>
    <row r="44" spans="1:15" ht="36" customHeight="1" x14ac:dyDescent="0.2">
      <c r="A44" s="11" t="s">
        <v>229</v>
      </c>
      <c r="B44" s="21" t="s">
        <v>210</v>
      </c>
      <c r="C44" s="11" t="s">
        <v>3</v>
      </c>
      <c r="D44" s="11" t="s">
        <v>167</v>
      </c>
      <c r="E44" s="22" t="s">
        <v>10</v>
      </c>
      <c r="F44" s="23"/>
      <c r="G44" s="23"/>
      <c r="H44" s="23"/>
      <c r="I44" s="23"/>
      <c r="J44" s="23"/>
      <c r="K44" s="23"/>
      <c r="L44" s="23"/>
      <c r="M44" s="23"/>
      <c r="N44" s="23">
        <v>1</v>
      </c>
      <c r="O44" s="23"/>
    </row>
    <row r="45" spans="1:15" ht="60" customHeight="1" x14ac:dyDescent="0.2">
      <c r="A45" s="11" t="s">
        <v>230</v>
      </c>
      <c r="B45" s="21" t="s">
        <v>211</v>
      </c>
      <c r="C45" s="11" t="s">
        <v>3</v>
      </c>
      <c r="D45" s="11" t="s">
        <v>59</v>
      </c>
      <c r="E45" s="22" t="s">
        <v>10</v>
      </c>
      <c r="F45" s="23"/>
      <c r="G45" s="23"/>
      <c r="H45" s="23"/>
      <c r="I45" s="23"/>
      <c r="J45" s="23"/>
      <c r="K45" s="23"/>
      <c r="L45" s="23"/>
      <c r="M45" s="23"/>
      <c r="N45" s="23">
        <v>1</v>
      </c>
      <c r="O45" s="23"/>
    </row>
    <row r="46" spans="1:15" ht="24" customHeight="1" x14ac:dyDescent="0.2">
      <c r="A46" s="11" t="s">
        <v>231</v>
      </c>
      <c r="B46" s="21" t="s">
        <v>60</v>
      </c>
      <c r="C46" s="11" t="s">
        <v>41</v>
      </c>
      <c r="D46" s="11" t="s">
        <v>61</v>
      </c>
      <c r="E46" s="22" t="s">
        <v>62</v>
      </c>
      <c r="F46" s="23"/>
      <c r="G46" s="23"/>
      <c r="H46" s="23"/>
      <c r="I46" s="23"/>
      <c r="J46" s="23"/>
      <c r="K46" s="23"/>
      <c r="L46" s="23"/>
      <c r="M46" s="23"/>
      <c r="N46" s="23">
        <f>N47</f>
        <v>10</v>
      </c>
      <c r="O46" s="23"/>
    </row>
    <row r="47" spans="1:15" ht="24" customHeight="1" x14ac:dyDescent="0.2">
      <c r="A47" s="26"/>
      <c r="B47" s="27"/>
      <c r="C47" s="26"/>
      <c r="D47" s="33" t="s">
        <v>168</v>
      </c>
      <c r="E47" s="28"/>
      <c r="F47" s="29">
        <f>(18/2)+1</f>
        <v>10</v>
      </c>
      <c r="G47" s="29"/>
      <c r="H47" s="29"/>
      <c r="I47" s="29"/>
      <c r="J47" s="29"/>
      <c r="K47" s="29"/>
      <c r="L47" s="29">
        <f>F47</f>
        <v>10</v>
      </c>
      <c r="M47" s="29"/>
      <c r="N47" s="29">
        <f>F47</f>
        <v>10</v>
      </c>
      <c r="O47" s="29"/>
    </row>
    <row r="48" spans="1:15" ht="24" customHeight="1" x14ac:dyDescent="0.2">
      <c r="A48" s="11" t="s">
        <v>232</v>
      </c>
      <c r="B48" s="21" t="s">
        <v>63</v>
      </c>
      <c r="C48" s="11" t="s">
        <v>64</v>
      </c>
      <c r="D48" s="11" t="s">
        <v>169</v>
      </c>
      <c r="E48" s="22" t="s">
        <v>29</v>
      </c>
      <c r="F48" s="23"/>
      <c r="G48" s="23"/>
      <c r="H48" s="23"/>
      <c r="I48" s="23"/>
      <c r="J48" s="23"/>
      <c r="K48" s="23"/>
      <c r="L48" s="23"/>
      <c r="M48" s="23"/>
      <c r="N48" s="23">
        <f>N49</f>
        <v>64</v>
      </c>
      <c r="O48" s="23"/>
    </row>
    <row r="49" spans="1:15" ht="24" customHeight="1" x14ac:dyDescent="0.2">
      <c r="A49" s="26"/>
      <c r="B49" s="27"/>
      <c r="C49" s="26"/>
      <c r="D49" s="33" t="s">
        <v>170</v>
      </c>
      <c r="E49" s="28"/>
      <c r="F49" s="29">
        <v>2</v>
      </c>
      <c r="G49" s="29"/>
      <c r="H49" s="29"/>
      <c r="I49" s="29">
        <v>32</v>
      </c>
      <c r="J49" s="29"/>
      <c r="K49" s="29"/>
      <c r="L49" s="29">
        <f>I49*F49</f>
        <v>64</v>
      </c>
      <c r="M49" s="29"/>
      <c r="N49" s="29">
        <f>L49</f>
        <v>64</v>
      </c>
      <c r="O49" s="29"/>
    </row>
    <row r="50" spans="1:15" ht="24" customHeight="1" x14ac:dyDescent="0.2">
      <c r="A50" s="11" t="s">
        <v>233</v>
      </c>
      <c r="B50" s="21" t="s">
        <v>67</v>
      </c>
      <c r="C50" s="11" t="s">
        <v>14</v>
      </c>
      <c r="D50" s="11" t="s">
        <v>68</v>
      </c>
      <c r="E50" s="22" t="s">
        <v>151</v>
      </c>
      <c r="F50" s="23"/>
      <c r="G50" s="23"/>
      <c r="H50" s="23"/>
      <c r="I50" s="23"/>
      <c r="J50" s="23"/>
      <c r="K50" s="23"/>
      <c r="L50" s="23"/>
      <c r="M50" s="23"/>
      <c r="N50" s="23">
        <f>N51</f>
        <v>220.00000000000003</v>
      </c>
      <c r="O50" s="23"/>
    </row>
    <row r="51" spans="1:15" ht="24" customHeight="1" x14ac:dyDescent="0.2">
      <c r="A51" s="26"/>
      <c r="B51" s="27"/>
      <c r="C51" s="26"/>
      <c r="D51" s="33" t="s">
        <v>171</v>
      </c>
      <c r="E51" s="28"/>
      <c r="F51" s="29"/>
      <c r="G51" s="29"/>
      <c r="H51" s="29"/>
      <c r="I51" s="29"/>
      <c r="J51" s="29">
        <f>100*2.2</f>
        <v>220.00000000000003</v>
      </c>
      <c r="K51" s="29"/>
      <c r="L51" s="29">
        <f>J51</f>
        <v>220.00000000000003</v>
      </c>
      <c r="M51" s="29"/>
      <c r="N51" s="29">
        <f>L51</f>
        <v>220.00000000000003</v>
      </c>
      <c r="O51" s="29"/>
    </row>
    <row r="52" spans="1:15" ht="24" customHeight="1" x14ac:dyDescent="0.2">
      <c r="A52" s="11" t="s">
        <v>234</v>
      </c>
      <c r="B52" s="21" t="s">
        <v>212</v>
      </c>
      <c r="C52" s="11" t="s">
        <v>3</v>
      </c>
      <c r="D52" s="11" t="s">
        <v>70</v>
      </c>
      <c r="E52" s="22" t="s">
        <v>71</v>
      </c>
      <c r="F52" s="23">
        <v>1</v>
      </c>
      <c r="G52" s="23"/>
      <c r="H52" s="23"/>
      <c r="I52" s="23"/>
      <c r="J52" s="23"/>
      <c r="K52" s="23"/>
      <c r="L52" s="23"/>
      <c r="M52" s="23"/>
      <c r="N52" s="23">
        <f>F52</f>
        <v>1</v>
      </c>
      <c r="O52" s="23"/>
    </row>
    <row r="53" spans="1:15" ht="24" customHeight="1" x14ac:dyDescent="0.2">
      <c r="A53" s="7">
        <v>7</v>
      </c>
      <c r="B53" s="7"/>
      <c r="C53" s="7"/>
      <c r="D53" s="7" t="s">
        <v>73</v>
      </c>
      <c r="E53" s="7"/>
      <c r="F53" s="25"/>
      <c r="G53" s="25"/>
      <c r="H53" s="25"/>
      <c r="I53" s="25"/>
      <c r="J53" s="25"/>
      <c r="K53" s="25"/>
      <c r="L53" s="25"/>
      <c r="M53" s="25"/>
      <c r="N53" s="25"/>
      <c r="O53" s="25"/>
    </row>
    <row r="54" spans="1:15" ht="24" customHeight="1" x14ac:dyDescent="0.2">
      <c r="A54" s="11" t="s">
        <v>236</v>
      </c>
      <c r="B54" s="12" t="s">
        <v>269</v>
      </c>
      <c r="C54" s="11" t="s">
        <v>3</v>
      </c>
      <c r="D54" s="11" t="s">
        <v>172</v>
      </c>
      <c r="E54" s="22" t="s">
        <v>10</v>
      </c>
      <c r="F54" s="23"/>
      <c r="G54" s="23"/>
      <c r="H54" s="23"/>
      <c r="I54" s="23"/>
      <c r="J54" s="23"/>
      <c r="K54" s="23"/>
      <c r="L54" s="23"/>
      <c r="M54" s="23"/>
      <c r="N54" s="23">
        <f>N55</f>
        <v>40</v>
      </c>
      <c r="O54" s="23"/>
    </row>
    <row r="55" spans="1:15" ht="24" customHeight="1" x14ac:dyDescent="0.2">
      <c r="A55" s="26"/>
      <c r="B55" s="27"/>
      <c r="C55" s="26"/>
      <c r="D55" s="33" t="s">
        <v>173</v>
      </c>
      <c r="E55" s="28"/>
      <c r="F55" s="29">
        <v>40</v>
      </c>
      <c r="G55" s="29"/>
      <c r="H55" s="29"/>
      <c r="I55" s="29"/>
      <c r="J55" s="29"/>
      <c r="K55" s="29"/>
      <c r="L55" s="29">
        <f>F55</f>
        <v>40</v>
      </c>
      <c r="M55" s="29"/>
      <c r="N55" s="29">
        <f>L55</f>
        <v>40</v>
      </c>
      <c r="O55" s="29"/>
    </row>
    <row r="56" spans="1:15" ht="24" customHeight="1" x14ac:dyDescent="0.2">
      <c r="A56" s="11" t="s">
        <v>237</v>
      </c>
      <c r="B56" s="12" t="s">
        <v>270</v>
      </c>
      <c r="C56" s="11" t="s">
        <v>3</v>
      </c>
      <c r="D56" s="11" t="s">
        <v>174</v>
      </c>
      <c r="E56" s="22" t="s">
        <v>10</v>
      </c>
      <c r="F56" s="23"/>
      <c r="G56" s="23"/>
      <c r="H56" s="23"/>
      <c r="I56" s="23"/>
      <c r="J56" s="23"/>
      <c r="K56" s="23"/>
      <c r="L56" s="23"/>
      <c r="M56" s="23"/>
      <c r="N56" s="23">
        <f>N57</f>
        <v>10</v>
      </c>
      <c r="O56" s="23"/>
    </row>
    <row r="57" spans="1:15" ht="24" customHeight="1" x14ac:dyDescent="0.2">
      <c r="A57" s="26"/>
      <c r="B57" s="27"/>
      <c r="C57" s="26"/>
      <c r="D57" s="33" t="s">
        <v>175</v>
      </c>
      <c r="E57" s="28"/>
      <c r="F57" s="29">
        <v>10</v>
      </c>
      <c r="G57" s="29"/>
      <c r="H57" s="29"/>
      <c r="I57" s="29"/>
      <c r="J57" s="29"/>
      <c r="K57" s="29"/>
      <c r="L57" s="29">
        <f>F57</f>
        <v>10</v>
      </c>
      <c r="M57" s="29"/>
      <c r="N57" s="29">
        <f>L57</f>
        <v>10</v>
      </c>
      <c r="O57" s="29"/>
    </row>
    <row r="58" spans="1:15" ht="24" customHeight="1" x14ac:dyDescent="0.2">
      <c r="A58" s="11" t="s">
        <v>238</v>
      </c>
      <c r="B58" s="21" t="s">
        <v>76</v>
      </c>
      <c r="C58" s="11" t="s">
        <v>14</v>
      </c>
      <c r="D58" s="11" t="s">
        <v>77</v>
      </c>
      <c r="E58" s="22" t="s">
        <v>151</v>
      </c>
      <c r="F58" s="23"/>
      <c r="G58" s="23"/>
      <c r="H58" s="23"/>
      <c r="I58" s="23"/>
      <c r="J58" s="23"/>
      <c r="K58" s="23"/>
      <c r="L58" s="23"/>
      <c r="M58" s="23"/>
      <c r="N58" s="23">
        <f>N59</f>
        <v>5573</v>
      </c>
      <c r="O58" s="23"/>
    </row>
    <row r="59" spans="1:15" ht="24" customHeight="1" x14ac:dyDescent="0.2">
      <c r="A59" s="26"/>
      <c r="B59" s="27"/>
      <c r="C59" s="26"/>
      <c r="D59" s="33" t="s">
        <v>176</v>
      </c>
      <c r="E59" s="28"/>
      <c r="F59" s="29"/>
      <c r="G59" s="29"/>
      <c r="H59" s="29"/>
      <c r="I59" s="29"/>
      <c r="J59" s="29">
        <v>5573</v>
      </c>
      <c r="K59" s="29"/>
      <c r="L59" s="29">
        <f>J59</f>
        <v>5573</v>
      </c>
      <c r="M59" s="29"/>
      <c r="N59" s="29">
        <f>L59</f>
        <v>5573</v>
      </c>
      <c r="O59" s="29"/>
    </row>
    <row r="60" spans="1:15" ht="24" customHeight="1" x14ac:dyDescent="0.2">
      <c r="A60" s="11" t="s">
        <v>239</v>
      </c>
      <c r="B60" s="21" t="s">
        <v>40</v>
      </c>
      <c r="C60" s="11" t="s">
        <v>41</v>
      </c>
      <c r="D60" s="11" t="s">
        <v>42</v>
      </c>
      <c r="E60" s="22" t="s">
        <v>160</v>
      </c>
      <c r="F60" s="23"/>
      <c r="G60" s="23"/>
      <c r="H60" s="23"/>
      <c r="I60" s="23"/>
      <c r="J60" s="23"/>
      <c r="K60" s="23"/>
      <c r="L60" s="23"/>
      <c r="M60" s="23"/>
      <c r="N60" s="23">
        <f>SUM(N61:N63)</f>
        <v>1654.6000000000001</v>
      </c>
      <c r="O60" s="23"/>
    </row>
    <row r="61" spans="1:15" ht="24" customHeight="1" x14ac:dyDescent="0.2">
      <c r="A61" s="26"/>
      <c r="B61" s="27"/>
      <c r="C61" s="26"/>
      <c r="D61" s="33" t="s">
        <v>176</v>
      </c>
      <c r="E61" s="28"/>
      <c r="F61" s="29"/>
      <c r="G61" s="29"/>
      <c r="H61" s="29"/>
      <c r="I61" s="36"/>
      <c r="J61" s="29">
        <f>N58</f>
        <v>5573</v>
      </c>
      <c r="K61" s="29">
        <f>J61*0.2</f>
        <v>1114.6000000000001</v>
      </c>
      <c r="L61" s="29">
        <f>K61</f>
        <v>1114.6000000000001</v>
      </c>
      <c r="M61" s="29"/>
      <c r="N61" s="29">
        <f>L61</f>
        <v>1114.6000000000001</v>
      </c>
      <c r="O61" s="37" t="s">
        <v>177</v>
      </c>
    </row>
    <row r="62" spans="1:15" ht="28.5" x14ac:dyDescent="0.2">
      <c r="A62" s="26"/>
      <c r="B62" s="27"/>
      <c r="C62" s="26"/>
      <c r="D62" s="33" t="s">
        <v>173</v>
      </c>
      <c r="E62" s="28"/>
      <c r="F62" s="29">
        <f>N55</f>
        <v>40</v>
      </c>
      <c r="G62" s="29"/>
      <c r="H62" s="29"/>
      <c r="I62" s="29"/>
      <c r="J62" s="29"/>
      <c r="K62" s="29">
        <f>F62*9.5</f>
        <v>380</v>
      </c>
      <c r="L62" s="29">
        <f>K62</f>
        <v>380</v>
      </c>
      <c r="M62" s="29"/>
      <c r="N62" s="29">
        <f>L62</f>
        <v>380</v>
      </c>
      <c r="O62" s="37" t="s">
        <v>178</v>
      </c>
    </row>
    <row r="63" spans="1:15" ht="28.5" x14ac:dyDescent="0.2">
      <c r="A63" s="26"/>
      <c r="B63" s="27"/>
      <c r="C63" s="26"/>
      <c r="D63" s="33" t="s">
        <v>175</v>
      </c>
      <c r="E63" s="28"/>
      <c r="F63" s="29">
        <f>N57</f>
        <v>10</v>
      </c>
      <c r="G63" s="29"/>
      <c r="H63" s="29"/>
      <c r="I63" s="29"/>
      <c r="J63" s="29"/>
      <c r="K63" s="29">
        <f>F63*16</f>
        <v>160</v>
      </c>
      <c r="L63" s="29">
        <f>K63</f>
        <v>160</v>
      </c>
      <c r="M63" s="29"/>
      <c r="N63" s="29">
        <f>L63</f>
        <v>160</v>
      </c>
      <c r="O63" s="37" t="s">
        <v>179</v>
      </c>
    </row>
    <row r="64" spans="1:15" ht="24" customHeight="1" x14ac:dyDescent="0.2">
      <c r="A64" s="11" t="s">
        <v>240</v>
      </c>
      <c r="B64" s="21" t="s">
        <v>78</v>
      </c>
      <c r="C64" s="11" t="s">
        <v>64</v>
      </c>
      <c r="D64" s="11" t="s">
        <v>180</v>
      </c>
      <c r="E64" s="22" t="s">
        <v>160</v>
      </c>
      <c r="F64" s="23"/>
      <c r="G64" s="23"/>
      <c r="H64" s="23"/>
      <c r="I64" s="23"/>
      <c r="J64" s="23"/>
      <c r="K64" s="23"/>
      <c r="L64" s="23"/>
      <c r="M64" s="23"/>
      <c r="N64" s="23">
        <f>SUM(N65:N67)</f>
        <v>1654.6000000000001</v>
      </c>
      <c r="O64" s="23"/>
    </row>
    <row r="65" spans="1:15" ht="24" customHeight="1" x14ac:dyDescent="0.2">
      <c r="A65" s="26"/>
      <c r="B65" s="27"/>
      <c r="C65" s="26"/>
      <c r="D65" s="33" t="s">
        <v>176</v>
      </c>
      <c r="E65" s="28"/>
      <c r="F65" s="29"/>
      <c r="G65" s="29"/>
      <c r="H65" s="29"/>
      <c r="I65" s="36"/>
      <c r="J65" s="29">
        <f>J61</f>
        <v>5573</v>
      </c>
      <c r="K65" s="29">
        <f>J65*0.2</f>
        <v>1114.6000000000001</v>
      </c>
      <c r="L65" s="29">
        <f>K65</f>
        <v>1114.6000000000001</v>
      </c>
      <c r="M65" s="29"/>
      <c r="N65" s="29">
        <f>L65</f>
        <v>1114.6000000000001</v>
      </c>
      <c r="O65" s="37" t="s">
        <v>177</v>
      </c>
    </row>
    <row r="66" spans="1:15" ht="28.5" x14ac:dyDescent="0.2">
      <c r="A66" s="26"/>
      <c r="B66" s="27"/>
      <c r="C66" s="26"/>
      <c r="D66" s="33" t="s">
        <v>173</v>
      </c>
      <c r="E66" s="28"/>
      <c r="F66" s="29">
        <f>F62</f>
        <v>40</v>
      </c>
      <c r="G66" s="29"/>
      <c r="H66" s="29"/>
      <c r="I66" s="29"/>
      <c r="J66" s="29"/>
      <c r="K66" s="29">
        <f>F66*9.5</f>
        <v>380</v>
      </c>
      <c r="L66" s="29">
        <f>K66</f>
        <v>380</v>
      </c>
      <c r="M66" s="29"/>
      <c r="N66" s="29">
        <f>L66</f>
        <v>380</v>
      </c>
      <c r="O66" s="37" t="s">
        <v>178</v>
      </c>
    </row>
    <row r="67" spans="1:15" ht="28.5" x14ac:dyDescent="0.2">
      <c r="A67" s="26"/>
      <c r="B67" s="27"/>
      <c r="C67" s="26"/>
      <c r="D67" s="33" t="s">
        <v>175</v>
      </c>
      <c r="E67" s="28"/>
      <c r="F67" s="29">
        <f>F63</f>
        <v>10</v>
      </c>
      <c r="G67" s="29"/>
      <c r="H67" s="29"/>
      <c r="I67" s="29"/>
      <c r="J67" s="29"/>
      <c r="K67" s="29">
        <f>F67*16</f>
        <v>160</v>
      </c>
      <c r="L67" s="29">
        <f>K67</f>
        <v>160</v>
      </c>
      <c r="M67" s="29"/>
      <c r="N67" s="29">
        <f>L67</f>
        <v>160</v>
      </c>
      <c r="O67" s="37" t="s">
        <v>179</v>
      </c>
    </row>
    <row r="68" spans="1:15" ht="36" customHeight="1" x14ac:dyDescent="0.2">
      <c r="A68" s="11" t="s">
        <v>241</v>
      </c>
      <c r="B68" s="21" t="s">
        <v>46</v>
      </c>
      <c r="C68" s="11" t="s">
        <v>14</v>
      </c>
      <c r="D68" s="11" t="s">
        <v>47</v>
      </c>
      <c r="E68" s="22" t="s">
        <v>48</v>
      </c>
      <c r="F68" s="23"/>
      <c r="G68" s="23"/>
      <c r="H68" s="23"/>
      <c r="I68" s="23"/>
      <c r="J68" s="23"/>
      <c r="K68" s="23"/>
      <c r="L68" s="23"/>
      <c r="M68" s="23"/>
      <c r="N68" s="23">
        <f>N69</f>
        <v>49638.000000000007</v>
      </c>
      <c r="O68" s="23"/>
    </row>
    <row r="69" spans="1:15" ht="24" customHeight="1" x14ac:dyDescent="0.2">
      <c r="A69" s="26"/>
      <c r="B69" s="27"/>
      <c r="C69" s="26"/>
      <c r="D69" s="33" t="s">
        <v>181</v>
      </c>
      <c r="E69" s="28"/>
      <c r="F69" s="29"/>
      <c r="G69" s="29"/>
      <c r="H69" s="29"/>
      <c r="I69" s="29"/>
      <c r="J69" s="29"/>
      <c r="K69" s="29">
        <f>N64</f>
        <v>1654.6000000000001</v>
      </c>
      <c r="L69" s="29">
        <f>K69</f>
        <v>1654.6000000000001</v>
      </c>
      <c r="M69" s="29">
        <v>30</v>
      </c>
      <c r="N69" s="29">
        <f>L69*M69</f>
        <v>49638.000000000007</v>
      </c>
      <c r="O69" s="29" t="s">
        <v>182</v>
      </c>
    </row>
    <row r="70" spans="1:15" ht="24" customHeight="1" x14ac:dyDescent="0.2">
      <c r="A70" s="7">
        <v>8</v>
      </c>
      <c r="B70" s="7"/>
      <c r="C70" s="7"/>
      <c r="D70" s="7" t="s">
        <v>81</v>
      </c>
      <c r="E70" s="7"/>
      <c r="F70" s="25"/>
      <c r="G70" s="25"/>
      <c r="H70" s="25"/>
      <c r="I70" s="25"/>
      <c r="J70" s="25"/>
      <c r="K70" s="25"/>
      <c r="L70" s="25"/>
      <c r="M70" s="25"/>
      <c r="N70" s="25"/>
      <c r="O70" s="25"/>
    </row>
    <row r="71" spans="1:15" ht="24" customHeight="1" x14ac:dyDescent="0.2">
      <c r="A71" s="11" t="s">
        <v>242</v>
      </c>
      <c r="B71" s="21" t="s">
        <v>82</v>
      </c>
      <c r="C71" s="11" t="s">
        <v>41</v>
      </c>
      <c r="D71" s="11" t="s">
        <v>83</v>
      </c>
      <c r="E71" s="22" t="s">
        <v>160</v>
      </c>
      <c r="F71" s="23"/>
      <c r="G71" s="23"/>
      <c r="H71" s="23"/>
      <c r="I71" s="23"/>
      <c r="J71" s="23"/>
      <c r="K71" s="23"/>
      <c r="L71" s="23"/>
      <c r="M71" s="23"/>
      <c r="N71" s="23">
        <f>N72</f>
        <v>2868</v>
      </c>
      <c r="O71" s="23"/>
    </row>
    <row r="72" spans="1:15" ht="24" customHeight="1" x14ac:dyDescent="0.2">
      <c r="A72" s="26"/>
      <c r="B72" s="27"/>
      <c r="C72" s="26"/>
      <c r="D72" s="33" t="s">
        <v>183</v>
      </c>
      <c r="E72" s="28"/>
      <c r="F72" s="29"/>
      <c r="G72" s="29"/>
      <c r="H72" s="29"/>
      <c r="I72" s="29"/>
      <c r="J72" s="29"/>
      <c r="K72" s="29">
        <v>2868</v>
      </c>
      <c r="L72" s="29">
        <f>K72</f>
        <v>2868</v>
      </c>
      <c r="M72" s="29"/>
      <c r="N72" s="29">
        <f>L72</f>
        <v>2868</v>
      </c>
      <c r="O72" s="29"/>
    </row>
    <row r="73" spans="1:15" ht="24" customHeight="1" x14ac:dyDescent="0.2">
      <c r="A73" s="11" t="s">
        <v>243</v>
      </c>
      <c r="B73" s="21" t="s">
        <v>84</v>
      </c>
      <c r="C73" s="11" t="s">
        <v>3</v>
      </c>
      <c r="D73" s="11" t="s">
        <v>85</v>
      </c>
      <c r="E73" s="22" t="s">
        <v>160</v>
      </c>
      <c r="F73" s="23"/>
      <c r="G73" s="23"/>
      <c r="H73" s="23"/>
      <c r="I73" s="23"/>
      <c r="J73" s="23"/>
      <c r="K73" s="23"/>
      <c r="L73" s="23"/>
      <c r="M73" s="23"/>
      <c r="N73" s="23">
        <f>N74</f>
        <v>3728.4</v>
      </c>
      <c r="O73" s="23"/>
    </row>
    <row r="74" spans="1:15" ht="24" customHeight="1" x14ac:dyDescent="0.2">
      <c r="A74" s="26"/>
      <c r="B74" s="27"/>
      <c r="C74" s="26"/>
      <c r="D74" s="33" t="s">
        <v>183</v>
      </c>
      <c r="E74" s="28"/>
      <c r="F74" s="29"/>
      <c r="G74" s="29"/>
      <c r="H74" s="29"/>
      <c r="I74" s="29"/>
      <c r="J74" s="29"/>
      <c r="K74" s="29">
        <f>N71</f>
        <v>2868</v>
      </c>
      <c r="L74" s="29"/>
      <c r="M74" s="29">
        <v>1.3</v>
      </c>
      <c r="N74" s="29">
        <f>K74*M74</f>
        <v>3728.4</v>
      </c>
      <c r="O74" s="29" t="s">
        <v>184</v>
      </c>
    </row>
    <row r="75" spans="1:15" ht="24" customHeight="1" x14ac:dyDescent="0.2">
      <c r="A75" s="11" t="s">
        <v>244</v>
      </c>
      <c r="B75" s="21" t="s">
        <v>40</v>
      </c>
      <c r="C75" s="11" t="s">
        <v>41</v>
      </c>
      <c r="D75" s="11" t="s">
        <v>42</v>
      </c>
      <c r="E75" s="22" t="s">
        <v>160</v>
      </c>
      <c r="F75" s="23"/>
      <c r="G75" s="23"/>
      <c r="H75" s="23"/>
      <c r="I75" s="23"/>
      <c r="J75" s="23"/>
      <c r="K75" s="23"/>
      <c r="L75" s="23"/>
      <c r="M75" s="23"/>
      <c r="N75" s="23">
        <f>N76</f>
        <v>3728.4</v>
      </c>
      <c r="O75" s="23"/>
    </row>
    <row r="76" spans="1:15" ht="24" customHeight="1" x14ac:dyDescent="0.2">
      <c r="A76" s="26"/>
      <c r="B76" s="27"/>
      <c r="C76" s="26"/>
      <c r="D76" s="33" t="s">
        <v>183</v>
      </c>
      <c r="E76" s="28"/>
      <c r="F76" s="29"/>
      <c r="G76" s="29"/>
      <c r="H76" s="29"/>
      <c r="I76" s="29"/>
      <c r="J76" s="29"/>
      <c r="K76" s="29">
        <f>K74</f>
        <v>2868</v>
      </c>
      <c r="L76" s="29"/>
      <c r="M76" s="29">
        <v>1.3</v>
      </c>
      <c r="N76" s="29">
        <f>K76*M76</f>
        <v>3728.4</v>
      </c>
      <c r="O76" s="29" t="s">
        <v>184</v>
      </c>
    </row>
    <row r="77" spans="1:15" ht="24" customHeight="1" x14ac:dyDescent="0.2">
      <c r="A77" s="11" t="s">
        <v>245</v>
      </c>
      <c r="B77" s="21" t="s">
        <v>78</v>
      </c>
      <c r="C77" s="11" t="s">
        <v>64</v>
      </c>
      <c r="D77" s="11" t="s">
        <v>180</v>
      </c>
      <c r="E77" s="22" t="s">
        <v>160</v>
      </c>
      <c r="F77" s="23"/>
      <c r="G77" s="23"/>
      <c r="H77" s="23"/>
      <c r="I77" s="23"/>
      <c r="J77" s="23"/>
      <c r="K77" s="23"/>
      <c r="L77" s="23"/>
      <c r="M77" s="23"/>
      <c r="N77" s="23">
        <f>N78</f>
        <v>3728.4</v>
      </c>
      <c r="O77" s="23"/>
    </row>
    <row r="78" spans="1:15" ht="24" customHeight="1" x14ac:dyDescent="0.2">
      <c r="A78" s="26"/>
      <c r="B78" s="27"/>
      <c r="C78" s="26"/>
      <c r="D78" s="33" t="s">
        <v>183</v>
      </c>
      <c r="E78" s="28"/>
      <c r="F78" s="29"/>
      <c r="G78" s="29"/>
      <c r="H78" s="29"/>
      <c r="I78" s="29"/>
      <c r="J78" s="29"/>
      <c r="K78" s="29">
        <f>K76</f>
        <v>2868</v>
      </c>
      <c r="L78" s="29"/>
      <c r="M78" s="29">
        <v>1.3</v>
      </c>
      <c r="N78" s="29">
        <f>K78*M78</f>
        <v>3728.4</v>
      </c>
      <c r="O78" s="29" t="s">
        <v>184</v>
      </c>
    </row>
    <row r="79" spans="1:15" ht="36" customHeight="1" x14ac:dyDescent="0.2">
      <c r="A79" s="11" t="s">
        <v>246</v>
      </c>
      <c r="B79" s="21" t="s">
        <v>46</v>
      </c>
      <c r="C79" s="11" t="s">
        <v>14</v>
      </c>
      <c r="D79" s="11" t="s">
        <v>47</v>
      </c>
      <c r="E79" s="22" t="s">
        <v>48</v>
      </c>
      <c r="F79" s="38"/>
      <c r="G79" s="38"/>
      <c r="H79" s="38"/>
      <c r="I79" s="38"/>
      <c r="J79" s="38"/>
      <c r="K79" s="38"/>
      <c r="L79" s="38"/>
      <c r="M79" s="38"/>
      <c r="N79" s="38">
        <f>N80</f>
        <v>111852</v>
      </c>
      <c r="O79" s="23"/>
    </row>
    <row r="80" spans="1:15" ht="24" customHeight="1" x14ac:dyDescent="0.2">
      <c r="A80" s="26"/>
      <c r="B80" s="27"/>
      <c r="C80" s="26"/>
      <c r="D80" s="33" t="s">
        <v>183</v>
      </c>
      <c r="E80" s="28"/>
      <c r="F80" s="29"/>
      <c r="G80" s="29"/>
      <c r="H80" s="29"/>
      <c r="I80" s="29"/>
      <c r="J80" s="29"/>
      <c r="K80" s="29">
        <f>N77</f>
        <v>3728.4</v>
      </c>
      <c r="L80" s="29"/>
      <c r="M80" s="29">
        <v>30</v>
      </c>
      <c r="N80" s="29">
        <f>K80*M80</f>
        <v>111852</v>
      </c>
      <c r="O80" s="29" t="s">
        <v>162</v>
      </c>
    </row>
    <row r="81" spans="1:15" ht="24" customHeight="1" x14ac:dyDescent="0.2">
      <c r="A81" s="7">
        <v>9</v>
      </c>
      <c r="B81" s="7"/>
      <c r="C81" s="7"/>
      <c r="D81" s="7" t="s">
        <v>87</v>
      </c>
      <c r="E81" s="7"/>
      <c r="F81" s="39"/>
      <c r="G81" s="39"/>
      <c r="H81" s="39"/>
      <c r="I81" s="39"/>
      <c r="J81" s="39"/>
      <c r="K81" s="39"/>
      <c r="L81" s="39"/>
      <c r="M81" s="39"/>
      <c r="N81" s="39"/>
      <c r="O81" s="25"/>
    </row>
    <row r="82" spans="1:15" ht="48" customHeight="1" x14ac:dyDescent="0.2">
      <c r="A82" s="11" t="s">
        <v>247</v>
      </c>
      <c r="B82" s="21" t="s">
        <v>88</v>
      </c>
      <c r="C82" s="11" t="s">
        <v>14</v>
      </c>
      <c r="D82" s="11" t="s">
        <v>89</v>
      </c>
      <c r="E82" s="22" t="s">
        <v>29</v>
      </c>
      <c r="F82" s="38"/>
      <c r="G82" s="38"/>
      <c r="H82" s="38"/>
      <c r="I82" s="38"/>
      <c r="J82" s="38"/>
      <c r="K82" s="38"/>
      <c r="L82" s="38"/>
      <c r="M82" s="38"/>
      <c r="N82" s="38">
        <f>SUM(N83:N84)</f>
        <v>38480</v>
      </c>
      <c r="O82" s="23"/>
    </row>
    <row r="83" spans="1:15" ht="24" customHeight="1" x14ac:dyDescent="0.2">
      <c r="A83" s="26"/>
      <c r="B83" s="27"/>
      <c r="C83" s="26"/>
      <c r="D83" s="33" t="s">
        <v>215</v>
      </c>
      <c r="E83" s="28"/>
      <c r="F83" s="29">
        <v>1198</v>
      </c>
      <c r="G83" s="29">
        <v>14</v>
      </c>
      <c r="H83" s="29"/>
      <c r="I83" s="29"/>
      <c r="J83" s="29"/>
      <c r="K83" s="29"/>
      <c r="L83" s="29">
        <f>F83*G83</f>
        <v>16772</v>
      </c>
      <c r="M83" s="29"/>
      <c r="N83" s="29">
        <f>L83</f>
        <v>16772</v>
      </c>
      <c r="O83" s="29"/>
    </row>
    <row r="84" spans="1:15" ht="24" customHeight="1" x14ac:dyDescent="0.2">
      <c r="A84" s="26"/>
      <c r="B84" s="27"/>
      <c r="C84" s="26"/>
      <c r="D84" s="33" t="s">
        <v>216</v>
      </c>
      <c r="E84" s="28"/>
      <c r="F84" s="29">
        <v>1809</v>
      </c>
      <c r="G84" s="29">
        <v>12</v>
      </c>
      <c r="H84" s="29"/>
      <c r="I84" s="29"/>
      <c r="J84" s="29"/>
      <c r="K84" s="29"/>
      <c r="L84" s="29">
        <f t="shared" ref="L84" si="3">F84*G84</f>
        <v>21708</v>
      </c>
      <c r="M84" s="29"/>
      <c r="N84" s="29">
        <f t="shared" ref="N84" si="4">L84</f>
        <v>21708</v>
      </c>
      <c r="O84" s="29"/>
    </row>
    <row r="85" spans="1:15" ht="24" customHeight="1" x14ac:dyDescent="0.2">
      <c r="A85" s="11" t="s">
        <v>248</v>
      </c>
      <c r="B85" s="21" t="s">
        <v>90</v>
      </c>
      <c r="C85" s="11" t="s">
        <v>3</v>
      </c>
      <c r="D85" s="11" t="s">
        <v>91</v>
      </c>
      <c r="E85" s="22" t="s">
        <v>92</v>
      </c>
      <c r="F85" s="38"/>
      <c r="G85" s="23"/>
      <c r="H85" s="38"/>
      <c r="I85" s="38"/>
      <c r="J85" s="38"/>
      <c r="K85" s="38"/>
      <c r="L85" s="38"/>
      <c r="M85" s="38"/>
      <c r="N85" s="38">
        <f>N86</f>
        <v>83595</v>
      </c>
      <c r="O85" s="23"/>
    </row>
    <row r="86" spans="1:15" ht="24.75" customHeight="1" x14ac:dyDescent="0.2">
      <c r="A86" s="32"/>
      <c r="B86" s="33"/>
      <c r="C86" s="33"/>
      <c r="D86" s="33" t="s">
        <v>185</v>
      </c>
      <c r="E86" s="34"/>
      <c r="F86" s="40"/>
      <c r="G86" s="29"/>
      <c r="H86" s="29"/>
      <c r="I86" s="29"/>
      <c r="J86" s="29">
        <v>5573</v>
      </c>
      <c r="K86" s="29"/>
      <c r="L86" s="29">
        <f>J86</f>
        <v>5573</v>
      </c>
      <c r="M86" s="29">
        <f>18-3</f>
        <v>15</v>
      </c>
      <c r="N86" s="29">
        <f>L86*M86</f>
        <v>83595</v>
      </c>
      <c r="O86" s="29"/>
    </row>
    <row r="87" spans="1:15" ht="24" customHeight="1" x14ac:dyDescent="0.2">
      <c r="A87" s="11" t="s">
        <v>249</v>
      </c>
      <c r="B87" s="21" t="s">
        <v>93</v>
      </c>
      <c r="C87" s="11" t="s">
        <v>41</v>
      </c>
      <c r="D87" s="11" t="s">
        <v>94</v>
      </c>
      <c r="E87" s="22" t="s">
        <v>29</v>
      </c>
      <c r="F87" s="23"/>
      <c r="G87" s="23"/>
      <c r="H87" s="23"/>
      <c r="I87" s="23"/>
      <c r="J87" s="23"/>
      <c r="K87" s="23"/>
      <c r="L87" s="23"/>
      <c r="M87" s="23"/>
      <c r="N87" s="23">
        <f>N88</f>
        <v>38480</v>
      </c>
      <c r="O87" s="23"/>
    </row>
    <row r="88" spans="1:15" ht="24.75" customHeight="1" x14ac:dyDescent="0.2">
      <c r="A88" s="32"/>
      <c r="B88" s="33"/>
      <c r="C88" s="33"/>
      <c r="D88" s="33" t="s">
        <v>186</v>
      </c>
      <c r="E88" s="34"/>
      <c r="F88" s="40"/>
      <c r="G88" s="29">
        <f>N82</f>
        <v>38480</v>
      </c>
      <c r="H88" s="29"/>
      <c r="I88" s="29"/>
      <c r="J88" s="29"/>
      <c r="K88" s="29"/>
      <c r="L88" s="29">
        <f>G88</f>
        <v>38480</v>
      </c>
      <c r="M88" s="29"/>
      <c r="N88" s="29">
        <f>L88</f>
        <v>38480</v>
      </c>
      <c r="O88" s="30"/>
    </row>
    <row r="89" spans="1:15" ht="60" customHeight="1" x14ac:dyDescent="0.2">
      <c r="A89" s="11" t="s">
        <v>250</v>
      </c>
      <c r="B89" s="21" t="s">
        <v>95</v>
      </c>
      <c r="C89" s="11" t="s">
        <v>3</v>
      </c>
      <c r="D89" s="11" t="s">
        <v>96</v>
      </c>
      <c r="E89" s="22" t="s">
        <v>151</v>
      </c>
      <c r="F89" s="23"/>
      <c r="G89" s="23"/>
      <c r="H89" s="23"/>
      <c r="I89" s="23"/>
      <c r="J89" s="23"/>
      <c r="K89" s="23"/>
      <c r="L89" s="23"/>
      <c r="M89" s="23"/>
      <c r="N89" s="23">
        <f>N90</f>
        <v>5573</v>
      </c>
      <c r="O89" s="23"/>
    </row>
    <row r="90" spans="1:15" ht="29.25" customHeight="1" x14ac:dyDescent="0.2">
      <c r="A90" s="26"/>
      <c r="B90" s="27"/>
      <c r="C90" s="26"/>
      <c r="D90" s="33" t="s">
        <v>187</v>
      </c>
      <c r="E90" s="28"/>
      <c r="F90" s="29"/>
      <c r="G90" s="29"/>
      <c r="H90" s="29"/>
      <c r="I90" s="29"/>
      <c r="J90" s="29">
        <f>J86</f>
        <v>5573</v>
      </c>
      <c r="K90" s="29"/>
      <c r="L90" s="29">
        <f>J90</f>
        <v>5573</v>
      </c>
      <c r="M90" s="29"/>
      <c r="N90" s="29">
        <f>L90</f>
        <v>5573</v>
      </c>
      <c r="O90" s="29"/>
    </row>
    <row r="91" spans="1:15" ht="36" customHeight="1" x14ac:dyDescent="0.2">
      <c r="A91" s="11" t="s">
        <v>251</v>
      </c>
      <c r="B91" s="21" t="s">
        <v>97</v>
      </c>
      <c r="C91" s="11" t="s">
        <v>14</v>
      </c>
      <c r="D91" s="11" t="s">
        <v>98</v>
      </c>
      <c r="E91" s="22" t="s">
        <v>10</v>
      </c>
      <c r="F91" s="23"/>
      <c r="G91" s="23"/>
      <c r="H91" s="23"/>
      <c r="I91" s="23"/>
      <c r="J91" s="23"/>
      <c r="K91" s="23"/>
      <c r="L91" s="23"/>
      <c r="M91" s="23"/>
      <c r="N91" s="23">
        <f>SUM(N92:N93)</f>
        <v>3007</v>
      </c>
      <c r="O91" s="23"/>
    </row>
    <row r="92" spans="1:15" ht="29.25" customHeight="1" x14ac:dyDescent="0.2">
      <c r="A92" s="26"/>
      <c r="B92" s="27"/>
      <c r="C92" s="26"/>
      <c r="D92" s="33" t="s">
        <v>215</v>
      </c>
      <c r="E92" s="28"/>
      <c r="F92" s="29">
        <f>F83</f>
        <v>1198</v>
      </c>
      <c r="G92" s="29"/>
      <c r="H92" s="29"/>
      <c r="I92" s="29"/>
      <c r="J92" s="29"/>
      <c r="K92" s="29"/>
      <c r="L92" s="29">
        <f>F92</f>
        <v>1198</v>
      </c>
      <c r="M92" s="29"/>
      <c r="N92" s="29">
        <f>L92</f>
        <v>1198</v>
      </c>
      <c r="O92" s="29"/>
    </row>
    <row r="93" spans="1:15" ht="29.25" customHeight="1" x14ac:dyDescent="0.2">
      <c r="A93" s="26"/>
      <c r="B93" s="27"/>
      <c r="C93" s="26"/>
      <c r="D93" s="33" t="s">
        <v>216</v>
      </c>
      <c r="E93" s="28"/>
      <c r="F93" s="29">
        <f>F84</f>
        <v>1809</v>
      </c>
      <c r="G93" s="29"/>
      <c r="H93" s="29"/>
      <c r="I93" s="29"/>
      <c r="J93" s="29"/>
      <c r="K93" s="29"/>
      <c r="L93" s="29">
        <f t="shared" ref="L93" si="5">F93</f>
        <v>1809</v>
      </c>
      <c r="M93" s="29"/>
      <c r="N93" s="29">
        <f>L93</f>
        <v>1809</v>
      </c>
      <c r="O93" s="29"/>
    </row>
    <row r="94" spans="1:15" ht="24" customHeight="1" x14ac:dyDescent="0.2">
      <c r="A94" s="11" t="s">
        <v>252</v>
      </c>
      <c r="B94" s="21" t="s">
        <v>99</v>
      </c>
      <c r="C94" s="11" t="s">
        <v>14</v>
      </c>
      <c r="D94" s="11" t="s">
        <v>100</v>
      </c>
      <c r="E94" s="22" t="s">
        <v>10</v>
      </c>
      <c r="F94" s="23"/>
      <c r="G94" s="23"/>
      <c r="H94" s="23"/>
      <c r="I94" s="23"/>
      <c r="J94" s="23"/>
      <c r="K94" s="23"/>
      <c r="L94" s="23"/>
      <c r="M94" s="23"/>
      <c r="N94" s="23">
        <f>N95</f>
        <v>3007</v>
      </c>
      <c r="O94" s="23"/>
    </row>
    <row r="95" spans="1:15" ht="29.25" customHeight="1" x14ac:dyDescent="0.2">
      <c r="A95" s="26"/>
      <c r="B95" s="27"/>
      <c r="C95" s="26"/>
      <c r="D95" s="33" t="s">
        <v>188</v>
      </c>
      <c r="E95" s="28"/>
      <c r="F95" s="29">
        <f>N91</f>
        <v>3007</v>
      </c>
      <c r="G95" s="29"/>
      <c r="H95" s="29"/>
      <c r="I95" s="29"/>
      <c r="J95" s="29"/>
      <c r="K95" s="29"/>
      <c r="L95" s="29">
        <f>F95</f>
        <v>3007</v>
      </c>
      <c r="M95" s="29"/>
      <c r="N95" s="29">
        <f>L95</f>
        <v>3007</v>
      </c>
      <c r="O95" s="29"/>
    </row>
    <row r="96" spans="1:15" ht="24" customHeight="1" x14ac:dyDescent="0.2">
      <c r="A96" s="7">
        <v>10</v>
      </c>
      <c r="B96" s="7"/>
      <c r="C96" s="7"/>
      <c r="D96" s="7" t="s">
        <v>102</v>
      </c>
      <c r="E96" s="7"/>
      <c r="F96" s="25"/>
      <c r="G96" s="25"/>
      <c r="H96" s="25"/>
      <c r="I96" s="25"/>
      <c r="J96" s="25"/>
      <c r="K96" s="25"/>
      <c r="L96" s="25"/>
      <c r="M96" s="25"/>
      <c r="N96" s="25"/>
      <c r="O96" s="25"/>
    </row>
    <row r="97" spans="1:15" ht="24" customHeight="1" x14ac:dyDescent="0.2">
      <c r="A97" s="11" t="s">
        <v>253</v>
      </c>
      <c r="B97" s="21" t="s">
        <v>103</v>
      </c>
      <c r="C97" s="11" t="s">
        <v>64</v>
      </c>
      <c r="D97" s="41" t="s">
        <v>189</v>
      </c>
      <c r="E97" s="22" t="s">
        <v>29</v>
      </c>
      <c r="F97" s="23"/>
      <c r="G97" s="23"/>
      <c r="H97" s="23"/>
      <c r="I97" s="23"/>
      <c r="J97" s="23"/>
      <c r="K97" s="23"/>
      <c r="L97" s="23"/>
      <c r="M97" s="23"/>
      <c r="N97" s="23">
        <f>SUM(N98:N99)</f>
        <v>480</v>
      </c>
      <c r="O97" s="23"/>
    </row>
    <row r="98" spans="1:15" ht="29.25" customHeight="1" x14ac:dyDescent="0.2">
      <c r="A98" s="26"/>
      <c r="B98" s="27"/>
      <c r="C98" s="26"/>
      <c r="D98" s="33" t="s">
        <v>190</v>
      </c>
      <c r="E98" s="28"/>
      <c r="F98" s="29"/>
      <c r="G98" s="29">
        <v>220</v>
      </c>
      <c r="H98" s="29"/>
      <c r="I98" s="29"/>
      <c r="J98" s="29"/>
      <c r="K98" s="29"/>
      <c r="L98" s="29">
        <f>G98</f>
        <v>220</v>
      </c>
      <c r="M98" s="29"/>
      <c r="N98" s="29">
        <f>L98</f>
        <v>220</v>
      </c>
      <c r="O98" s="29"/>
    </row>
    <row r="99" spans="1:15" ht="29.25" customHeight="1" x14ac:dyDescent="0.2">
      <c r="A99" s="26"/>
      <c r="B99" s="27"/>
      <c r="C99" s="26"/>
      <c r="D99" s="33" t="s">
        <v>191</v>
      </c>
      <c r="E99" s="28"/>
      <c r="F99" s="29"/>
      <c r="G99" s="29">
        <v>260</v>
      </c>
      <c r="H99" s="29"/>
      <c r="I99" s="29"/>
      <c r="J99" s="29"/>
      <c r="K99" s="29"/>
      <c r="L99" s="29">
        <f>G99</f>
        <v>260</v>
      </c>
      <c r="M99" s="29"/>
      <c r="N99" s="29">
        <f>L99</f>
        <v>260</v>
      </c>
      <c r="O99" s="29"/>
    </row>
    <row r="100" spans="1:15" ht="24" customHeight="1" x14ac:dyDescent="0.2">
      <c r="A100" s="11" t="s">
        <v>254</v>
      </c>
      <c r="B100" s="12" t="s">
        <v>271</v>
      </c>
      <c r="C100" s="11" t="s">
        <v>3</v>
      </c>
      <c r="D100" s="11" t="s">
        <v>192</v>
      </c>
      <c r="E100" s="22" t="s">
        <v>10</v>
      </c>
      <c r="F100" s="23"/>
      <c r="G100" s="23"/>
      <c r="H100" s="23"/>
      <c r="I100" s="23"/>
      <c r="J100" s="23"/>
      <c r="K100" s="23"/>
      <c r="L100" s="23"/>
      <c r="M100" s="23"/>
      <c r="N100" s="23">
        <f>N101</f>
        <v>6</v>
      </c>
      <c r="O100" s="23"/>
    </row>
    <row r="101" spans="1:15" ht="29.25" customHeight="1" x14ac:dyDescent="0.2">
      <c r="A101" s="26"/>
      <c r="B101" s="27"/>
      <c r="C101" s="26"/>
      <c r="D101" s="33" t="s">
        <v>193</v>
      </c>
      <c r="E101" s="28"/>
      <c r="F101" s="29">
        <v>6</v>
      </c>
      <c r="G101" s="29"/>
      <c r="H101" s="29"/>
      <c r="I101" s="29"/>
      <c r="J101" s="29"/>
      <c r="K101" s="29"/>
      <c r="L101" s="29">
        <f>F101</f>
        <v>6</v>
      </c>
      <c r="M101" s="29"/>
      <c r="N101" s="29">
        <f>L101</f>
        <v>6</v>
      </c>
      <c r="O101" s="29"/>
    </row>
    <row r="102" spans="1:15" ht="24" customHeight="1" x14ac:dyDescent="0.2">
      <c r="A102" s="11" t="s">
        <v>255</v>
      </c>
      <c r="B102" s="21" t="s">
        <v>106</v>
      </c>
      <c r="C102" s="11" t="s">
        <v>64</v>
      </c>
      <c r="D102" s="11" t="s">
        <v>194</v>
      </c>
      <c r="E102" s="22" t="s">
        <v>29</v>
      </c>
      <c r="F102" s="23"/>
      <c r="G102" s="23"/>
      <c r="H102" s="23"/>
      <c r="I102" s="23"/>
      <c r="J102" s="23"/>
      <c r="K102" s="23"/>
      <c r="L102" s="23"/>
      <c r="M102" s="23"/>
      <c r="N102" s="23">
        <f>SUM(N103:N103)</f>
        <v>64</v>
      </c>
      <c r="O102" s="23"/>
    </row>
    <row r="103" spans="1:15" ht="29.25" customHeight="1" x14ac:dyDescent="0.2">
      <c r="A103" s="26"/>
      <c r="B103" s="27"/>
      <c r="C103" s="26"/>
      <c r="D103" s="33" t="s">
        <v>195</v>
      </c>
      <c r="E103" s="28"/>
      <c r="F103" s="29">
        <v>2</v>
      </c>
      <c r="G103" s="29">
        <v>32</v>
      </c>
      <c r="H103" s="29"/>
      <c r="I103" s="29"/>
      <c r="J103" s="29"/>
      <c r="K103" s="29"/>
      <c r="L103" s="29">
        <f>G103*F103</f>
        <v>64</v>
      </c>
      <c r="M103" s="29"/>
      <c r="N103" s="29">
        <f>L103</f>
        <v>64</v>
      </c>
      <c r="O103" s="29"/>
    </row>
    <row r="104" spans="1:15" ht="36" customHeight="1" x14ac:dyDescent="0.2">
      <c r="A104" s="11" t="s">
        <v>256</v>
      </c>
      <c r="B104" s="21" t="s">
        <v>108</v>
      </c>
      <c r="C104" s="11" t="s">
        <v>64</v>
      </c>
      <c r="D104" s="11" t="s">
        <v>196</v>
      </c>
      <c r="E104" s="22" t="s">
        <v>29</v>
      </c>
      <c r="F104" s="23"/>
      <c r="G104" s="23"/>
      <c r="H104" s="23"/>
      <c r="I104" s="23"/>
      <c r="J104" s="23"/>
      <c r="K104" s="23"/>
      <c r="L104" s="23"/>
      <c r="M104" s="23"/>
      <c r="N104" s="23">
        <f>N105</f>
        <v>120</v>
      </c>
      <c r="O104" s="23"/>
    </row>
    <row r="105" spans="1:15" ht="29.25" customHeight="1" x14ac:dyDescent="0.2">
      <c r="A105" s="26"/>
      <c r="B105" s="27"/>
      <c r="C105" s="26"/>
      <c r="D105" s="33" t="s">
        <v>197</v>
      </c>
      <c r="E105" s="28"/>
      <c r="F105" s="29"/>
      <c r="G105" s="29">
        <f>30*4</f>
        <v>120</v>
      </c>
      <c r="H105" s="29"/>
      <c r="I105" s="29"/>
      <c r="J105" s="29"/>
      <c r="K105" s="29"/>
      <c r="L105" s="29">
        <f>G105</f>
        <v>120</v>
      </c>
      <c r="M105" s="29"/>
      <c r="N105" s="29">
        <f>L105</f>
        <v>120</v>
      </c>
      <c r="O105" s="29"/>
    </row>
    <row r="106" spans="1:15" ht="24" customHeight="1" x14ac:dyDescent="0.2">
      <c r="A106" s="7">
        <v>11</v>
      </c>
      <c r="B106" s="7"/>
      <c r="C106" s="7"/>
      <c r="D106" s="7" t="s">
        <v>111</v>
      </c>
      <c r="E106" s="7"/>
      <c r="F106" s="25"/>
      <c r="G106" s="25"/>
      <c r="H106" s="25"/>
      <c r="I106" s="25"/>
      <c r="J106" s="25"/>
      <c r="K106" s="25"/>
      <c r="L106" s="25"/>
      <c r="M106" s="25"/>
      <c r="N106" s="25"/>
      <c r="O106" s="25"/>
    </row>
    <row r="107" spans="1:15" ht="24" customHeight="1" x14ac:dyDescent="0.2">
      <c r="A107" s="11" t="s">
        <v>257</v>
      </c>
      <c r="B107" s="21" t="s">
        <v>217</v>
      </c>
      <c r="C107" s="11" t="s">
        <v>3</v>
      </c>
      <c r="D107" s="11" t="s">
        <v>113</v>
      </c>
      <c r="E107" s="22" t="s">
        <v>151</v>
      </c>
      <c r="F107" s="23"/>
      <c r="G107" s="23"/>
      <c r="H107" s="23"/>
      <c r="I107" s="23"/>
      <c r="J107" s="23"/>
      <c r="K107" s="23"/>
      <c r="L107" s="23"/>
      <c r="M107" s="23"/>
      <c r="N107" s="23">
        <f>N108</f>
        <v>5573</v>
      </c>
      <c r="O107" s="23"/>
    </row>
    <row r="108" spans="1:15" ht="24" customHeight="1" x14ac:dyDescent="0.2">
      <c r="A108" s="26"/>
      <c r="B108" s="27"/>
      <c r="C108" s="26"/>
      <c r="D108" s="33" t="s">
        <v>198</v>
      </c>
      <c r="E108" s="28"/>
      <c r="F108" s="29"/>
      <c r="G108" s="29"/>
      <c r="H108" s="29"/>
      <c r="I108" s="29"/>
      <c r="J108" s="29">
        <f>J90</f>
        <v>5573</v>
      </c>
      <c r="K108" s="29"/>
      <c r="L108" s="29">
        <f>J108</f>
        <v>5573</v>
      </c>
      <c r="M108" s="29"/>
      <c r="N108" s="29">
        <f>L108</f>
        <v>5573</v>
      </c>
      <c r="O108" s="29"/>
    </row>
    <row r="109" spans="1:15" ht="24" customHeight="1" x14ac:dyDescent="0.2">
      <c r="A109" s="11" t="s">
        <v>258</v>
      </c>
      <c r="B109" s="21">
        <v>98504</v>
      </c>
      <c r="C109" s="11" t="s">
        <v>14</v>
      </c>
      <c r="D109" s="11" t="s">
        <v>199</v>
      </c>
      <c r="E109" s="22" t="s">
        <v>151</v>
      </c>
      <c r="F109" s="23"/>
      <c r="G109" s="23"/>
      <c r="H109" s="23"/>
      <c r="I109" s="23"/>
      <c r="J109" s="23"/>
      <c r="K109" s="23"/>
      <c r="L109" s="23"/>
      <c r="M109" s="23"/>
      <c r="N109" s="23">
        <f>N110</f>
        <v>510</v>
      </c>
      <c r="O109" s="23"/>
    </row>
    <row r="110" spans="1:15" ht="24" customHeight="1" x14ac:dyDescent="0.2">
      <c r="A110" s="26"/>
      <c r="B110" s="27"/>
      <c r="C110" s="26"/>
      <c r="D110" s="33" t="s">
        <v>200</v>
      </c>
      <c r="E110" s="28"/>
      <c r="F110" s="29"/>
      <c r="G110" s="29"/>
      <c r="H110" s="29"/>
      <c r="I110" s="29"/>
      <c r="J110" s="29">
        <v>510</v>
      </c>
      <c r="K110" s="29"/>
      <c r="L110" s="29">
        <f>J110</f>
        <v>510</v>
      </c>
      <c r="M110" s="29"/>
      <c r="N110" s="29">
        <f>L110</f>
        <v>510</v>
      </c>
      <c r="O110" s="29"/>
    </row>
    <row r="111" spans="1:15" ht="24" customHeight="1" x14ac:dyDescent="0.2">
      <c r="A111" s="11" t="s">
        <v>259</v>
      </c>
      <c r="B111" s="21">
        <v>2395</v>
      </c>
      <c r="C111" s="11" t="s">
        <v>64</v>
      </c>
      <c r="D111" s="11" t="s">
        <v>201</v>
      </c>
      <c r="E111" s="22" t="s">
        <v>160</v>
      </c>
      <c r="F111" s="23"/>
      <c r="G111" s="23"/>
      <c r="H111" s="23"/>
      <c r="I111" s="23"/>
      <c r="J111" s="23"/>
      <c r="K111" s="23"/>
      <c r="L111" s="23"/>
      <c r="M111" s="23"/>
      <c r="N111" s="23">
        <f>N112</f>
        <v>40.800000000000004</v>
      </c>
      <c r="O111" s="23"/>
    </row>
    <row r="112" spans="1:15" ht="24" customHeight="1" x14ac:dyDescent="0.2">
      <c r="A112" s="26"/>
      <c r="B112" s="27"/>
      <c r="C112" s="26"/>
      <c r="D112" s="33" t="s">
        <v>200</v>
      </c>
      <c r="E112" s="28"/>
      <c r="F112" s="29"/>
      <c r="G112" s="29"/>
      <c r="H112" s="29"/>
      <c r="I112" s="29">
        <v>0.08</v>
      </c>
      <c r="J112" s="29">
        <f>J110</f>
        <v>510</v>
      </c>
      <c r="K112" s="29">
        <f>J112*I112</f>
        <v>40.800000000000004</v>
      </c>
      <c r="L112" s="29">
        <f>K112</f>
        <v>40.800000000000004</v>
      </c>
      <c r="M112" s="29"/>
      <c r="N112" s="29">
        <f>L112</f>
        <v>40.800000000000004</v>
      </c>
      <c r="O112" s="29"/>
    </row>
  </sheetData>
  <autoFilter ref="A7:O112" xr:uid="{00000000-0001-0000-0000-000000000000}"/>
  <mergeCells count="24">
    <mergeCell ref="F6:F7"/>
    <mergeCell ref="G6:I6"/>
    <mergeCell ref="J6:J7"/>
    <mergeCell ref="K6:K7"/>
    <mergeCell ref="A1:C5"/>
    <mergeCell ref="D1:O1"/>
    <mergeCell ref="D2:J2"/>
    <mergeCell ref="K2:L2"/>
    <mergeCell ref="A6:A7"/>
    <mergeCell ref="B6:B7"/>
    <mergeCell ref="M2:O5"/>
    <mergeCell ref="D3:J3"/>
    <mergeCell ref="K3:L3"/>
    <mergeCell ref="D4:J4"/>
    <mergeCell ref="K4:L4"/>
    <mergeCell ref="D5:J5"/>
    <mergeCell ref="N6:N7"/>
    <mergeCell ref="O6:O7"/>
    <mergeCell ref="K5:L5"/>
    <mergeCell ref="C6:C7"/>
    <mergeCell ref="D6:D7"/>
    <mergeCell ref="E6:E7"/>
    <mergeCell ref="L6:L7"/>
    <mergeCell ref="M6:M7"/>
  </mergeCells>
  <pageMargins left="0.51181102362204722" right="0.51181102362204722" top="0.39370078740157483" bottom="0.39370078740157483" header="0.51181102362204722" footer="0.51181102362204722"/>
  <pageSetup paperSize="9" scale="47" fitToHeight="0" orientation="landscape" horizontalDpi="360" verticalDpi="360" r:id="rId1"/>
  <headerFooter>
    <oddHeader xml:space="preserve">&amp;L &amp;C
</oddHeader>
    <oddFooter xml:space="preserve">&amp;L &amp;C 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73CDD-6693-4AA2-8BC4-0D8B5862E4AA}">
  <sheetPr>
    <pageSetUpPr fitToPage="1"/>
  </sheetPr>
  <dimension ref="A1:K62"/>
  <sheetViews>
    <sheetView showOutlineSymbols="0" showWhiteSpace="0" view="pageBreakPreview" zoomScale="55" zoomScaleNormal="53" zoomScaleSheetLayoutView="55" workbookViewId="0">
      <pane xSplit="3" ySplit="7" topLeftCell="D47" activePane="bottomRight" state="frozen"/>
      <selection pane="topRight" activeCell="E1" sqref="E1"/>
      <selection pane="bottomLeft" activeCell="A6" sqref="A6"/>
      <selection pane="bottomRight" activeCell="C25" sqref="C25"/>
    </sheetView>
  </sheetViews>
  <sheetFormatPr defaultRowHeight="14.25" x14ac:dyDescent="0.2"/>
  <cols>
    <col min="1" max="1" width="20.5" customWidth="1"/>
    <col min="2" max="2" width="13.25" bestFit="1" customWidth="1"/>
    <col min="3" max="3" width="70.375" customWidth="1"/>
    <col min="4" max="4" width="18.75" customWidth="1"/>
    <col min="5" max="5" width="13" bestFit="1" customWidth="1"/>
    <col min="6" max="6" width="20.875" customWidth="1"/>
    <col min="7" max="7" width="22.5" bestFit="1" customWidth="1"/>
    <col min="8" max="8" width="17" customWidth="1"/>
    <col min="9" max="9" width="17.875" bestFit="1" customWidth="1"/>
    <col min="11" max="11" width="11.5" bestFit="1" customWidth="1"/>
  </cols>
  <sheetData>
    <row r="1" spans="1:11" ht="38.25" customHeight="1" x14ac:dyDescent="0.2">
      <c r="A1" s="110"/>
      <c r="B1" s="110"/>
      <c r="C1" s="110"/>
      <c r="D1" s="110"/>
      <c r="E1" s="110"/>
      <c r="F1" s="110"/>
      <c r="G1" s="110"/>
      <c r="H1" s="110"/>
      <c r="I1" s="110"/>
    </row>
    <row r="2" spans="1:11" ht="24.95" customHeight="1" x14ac:dyDescent="0.2">
      <c r="A2" s="2"/>
      <c r="B2" s="118" t="s">
        <v>135</v>
      </c>
      <c r="C2" s="119"/>
      <c r="D2" s="120"/>
      <c r="E2" s="91" t="s">
        <v>268</v>
      </c>
      <c r="F2" s="92"/>
      <c r="G2" s="95" t="s">
        <v>267</v>
      </c>
      <c r="H2" s="96"/>
      <c r="I2" s="97"/>
    </row>
    <row r="3" spans="1:11" ht="25.5" customHeight="1" x14ac:dyDescent="0.2">
      <c r="A3" s="2"/>
      <c r="B3" s="121" t="s">
        <v>136</v>
      </c>
      <c r="C3" s="122"/>
      <c r="D3" s="123"/>
      <c r="E3" s="85" t="s">
        <v>119</v>
      </c>
      <c r="F3" s="86"/>
      <c r="G3" s="98"/>
      <c r="H3" s="99"/>
      <c r="I3" s="100"/>
    </row>
    <row r="4" spans="1:11" ht="28.5" customHeight="1" x14ac:dyDescent="0.2">
      <c r="A4" s="2"/>
      <c r="B4" s="118" t="s">
        <v>137</v>
      </c>
      <c r="C4" s="119"/>
      <c r="D4" s="120"/>
      <c r="E4" s="85" t="s">
        <v>120</v>
      </c>
      <c r="F4" s="86"/>
      <c r="G4" s="98"/>
      <c r="H4" s="99"/>
      <c r="I4" s="100"/>
    </row>
    <row r="5" spans="1:11" ht="30" customHeight="1" x14ac:dyDescent="0.2">
      <c r="A5" s="4"/>
      <c r="B5" s="118" t="s">
        <v>264</v>
      </c>
      <c r="C5" s="119"/>
      <c r="D5" s="120"/>
      <c r="E5" s="87" t="s">
        <v>121</v>
      </c>
      <c r="F5" s="88"/>
      <c r="G5" s="101"/>
      <c r="H5" s="102"/>
      <c r="I5" s="103"/>
    </row>
    <row r="6" spans="1:11" ht="30" customHeight="1" x14ac:dyDescent="0.2">
      <c r="A6" s="69" t="s">
        <v>123</v>
      </c>
      <c r="B6" s="69" t="s">
        <v>124</v>
      </c>
      <c r="C6" s="69" t="s">
        <v>125</v>
      </c>
      <c r="D6" s="69" t="s">
        <v>126</v>
      </c>
      <c r="E6" s="69" t="s">
        <v>127</v>
      </c>
      <c r="F6" s="70" t="s">
        <v>128</v>
      </c>
      <c r="G6" s="69" t="s">
        <v>129</v>
      </c>
      <c r="H6" s="124" t="s">
        <v>261</v>
      </c>
      <c r="I6" s="125"/>
    </row>
    <row r="7" spans="1:11" ht="24" customHeight="1" x14ac:dyDescent="0.2">
      <c r="A7" s="70"/>
      <c r="B7" s="70"/>
      <c r="C7" s="70"/>
      <c r="D7" s="69"/>
      <c r="E7" s="69"/>
      <c r="F7" s="94"/>
      <c r="G7" s="89"/>
      <c r="H7" s="45" t="s">
        <v>262</v>
      </c>
      <c r="I7" s="47" t="s">
        <v>263</v>
      </c>
    </row>
    <row r="8" spans="1:11" ht="38.25" x14ac:dyDescent="0.2">
      <c r="A8" s="66" t="s">
        <v>88</v>
      </c>
      <c r="B8" s="48" t="s">
        <v>14</v>
      </c>
      <c r="C8" s="48" t="s">
        <v>89</v>
      </c>
      <c r="D8" s="67" t="s">
        <v>29</v>
      </c>
      <c r="E8" s="68">
        <v>38480</v>
      </c>
      <c r="F8" s="49">
        <v>245.81</v>
      </c>
      <c r="G8" s="49">
        <v>9458768.8000000007</v>
      </c>
      <c r="H8" s="50">
        <f t="shared" ref="H8:H49" si="0">G8/$G$51</f>
        <v>0.56599402067362981</v>
      </c>
      <c r="I8" s="51">
        <f>H8</f>
        <v>0.56599402067362981</v>
      </c>
    </row>
    <row r="9" spans="1:11" x14ac:dyDescent="0.2">
      <c r="A9" s="66" t="s">
        <v>8</v>
      </c>
      <c r="B9" s="48" t="s">
        <v>3</v>
      </c>
      <c r="C9" s="48" t="s">
        <v>9</v>
      </c>
      <c r="D9" s="67" t="s">
        <v>10</v>
      </c>
      <c r="E9" s="68">
        <v>18</v>
      </c>
      <c r="F9" s="49">
        <v>94032.38</v>
      </c>
      <c r="G9" s="49">
        <v>1692582.84</v>
      </c>
      <c r="H9" s="50">
        <f t="shared" si="0"/>
        <v>0.10128081013406216</v>
      </c>
      <c r="I9" s="51">
        <f>H9+I8</f>
        <v>0.66727483080769201</v>
      </c>
    </row>
    <row r="10" spans="1:11" x14ac:dyDescent="0.2">
      <c r="A10" s="66" t="s">
        <v>40</v>
      </c>
      <c r="B10" s="48" t="s">
        <v>41</v>
      </c>
      <c r="C10" s="48" t="s">
        <v>42</v>
      </c>
      <c r="D10" s="67" t="s">
        <v>37</v>
      </c>
      <c r="E10" s="68">
        <v>5383</v>
      </c>
      <c r="F10" s="49">
        <v>221.67</v>
      </c>
      <c r="G10" s="49">
        <v>1193249.6000000001</v>
      </c>
      <c r="H10" s="50">
        <f t="shared" si="0"/>
        <v>7.1401696462990036E-2</v>
      </c>
      <c r="I10" s="51">
        <f t="shared" ref="I10:I49" si="1">H10+I9</f>
        <v>0.738676527270682</v>
      </c>
    </row>
    <row r="11" spans="1:11" ht="51" x14ac:dyDescent="0.2">
      <c r="A11" s="66" t="s">
        <v>95</v>
      </c>
      <c r="B11" s="48" t="s">
        <v>3</v>
      </c>
      <c r="C11" s="48" t="s">
        <v>96</v>
      </c>
      <c r="D11" s="67" t="s">
        <v>32</v>
      </c>
      <c r="E11" s="68">
        <v>5573</v>
      </c>
      <c r="F11" s="49">
        <v>208.75</v>
      </c>
      <c r="G11" s="49">
        <v>1163363.75</v>
      </c>
      <c r="H11" s="50">
        <f t="shared" si="0"/>
        <v>6.9613386297004268E-2</v>
      </c>
      <c r="I11" s="51">
        <f t="shared" si="1"/>
        <v>0.80828991356768631</v>
      </c>
    </row>
    <row r="12" spans="1:11" x14ac:dyDescent="0.2">
      <c r="A12" s="12" t="s">
        <v>84</v>
      </c>
      <c r="B12" s="11" t="s">
        <v>3</v>
      </c>
      <c r="C12" s="11" t="s">
        <v>85</v>
      </c>
      <c r="D12" s="13" t="s">
        <v>37</v>
      </c>
      <c r="E12" s="43">
        <v>3728.4</v>
      </c>
      <c r="F12" s="5">
        <v>121.49</v>
      </c>
      <c r="G12" s="5">
        <v>452963.31</v>
      </c>
      <c r="H12" s="52">
        <f t="shared" si="0"/>
        <v>2.7104428754462818E-2</v>
      </c>
      <c r="I12" s="53">
        <f t="shared" si="1"/>
        <v>0.83539434232214915</v>
      </c>
    </row>
    <row r="13" spans="1:11" x14ac:dyDescent="0.2">
      <c r="A13" s="12" t="s">
        <v>90</v>
      </c>
      <c r="B13" s="11" t="s">
        <v>3</v>
      </c>
      <c r="C13" s="11" t="s">
        <v>91</v>
      </c>
      <c r="D13" s="13" t="s">
        <v>92</v>
      </c>
      <c r="E13" s="43">
        <v>83595</v>
      </c>
      <c r="F13" s="5">
        <v>4.78</v>
      </c>
      <c r="G13" s="5">
        <v>399584.1</v>
      </c>
      <c r="H13" s="52">
        <f t="shared" si="0"/>
        <v>2.3910322383210565E-2</v>
      </c>
      <c r="I13" s="53">
        <f t="shared" si="1"/>
        <v>0.85930466470535971</v>
      </c>
      <c r="K13" s="54"/>
    </row>
    <row r="14" spans="1:11" ht="25.5" x14ac:dyDescent="0.2">
      <c r="A14" s="12" t="s">
        <v>46</v>
      </c>
      <c r="B14" s="11" t="s">
        <v>14</v>
      </c>
      <c r="C14" s="11" t="s">
        <v>47</v>
      </c>
      <c r="D14" s="13" t="s">
        <v>48</v>
      </c>
      <c r="E14" s="43">
        <v>185682</v>
      </c>
      <c r="F14" s="5">
        <v>2.0499999999999998</v>
      </c>
      <c r="G14" s="5">
        <v>380648.1</v>
      </c>
      <c r="H14" s="52">
        <f t="shared" si="0"/>
        <v>2.2777229588355926E-2</v>
      </c>
      <c r="I14" s="53">
        <f t="shared" si="1"/>
        <v>0.88208189429371564</v>
      </c>
    </row>
    <row r="15" spans="1:11" x14ac:dyDescent="0.2">
      <c r="A15" s="12" t="s">
        <v>82</v>
      </c>
      <c r="B15" s="11" t="s">
        <v>41</v>
      </c>
      <c r="C15" s="11" t="s">
        <v>83</v>
      </c>
      <c r="D15" s="13" t="s">
        <v>37</v>
      </c>
      <c r="E15" s="43">
        <v>2868</v>
      </c>
      <c r="F15" s="5">
        <v>95.09</v>
      </c>
      <c r="G15" s="5">
        <v>272718.12</v>
      </c>
      <c r="H15" s="52">
        <f t="shared" si="0"/>
        <v>1.6318913012162158E-2</v>
      </c>
      <c r="I15" s="53">
        <f t="shared" si="1"/>
        <v>0.89840080730587779</v>
      </c>
    </row>
    <row r="16" spans="1:11" x14ac:dyDescent="0.2">
      <c r="A16" s="12" t="s">
        <v>23</v>
      </c>
      <c r="B16" s="11" t="s">
        <v>3</v>
      </c>
      <c r="C16" s="11" t="s">
        <v>24</v>
      </c>
      <c r="D16" s="13" t="s">
        <v>5</v>
      </c>
      <c r="E16" s="43">
        <v>18</v>
      </c>
      <c r="F16" s="5">
        <v>14422.17</v>
      </c>
      <c r="G16" s="5">
        <v>259599.06</v>
      </c>
      <c r="H16" s="52">
        <f t="shared" si="0"/>
        <v>1.5533894404152775E-2</v>
      </c>
      <c r="I16" s="53">
        <f t="shared" si="1"/>
        <v>0.91393470171003055</v>
      </c>
    </row>
    <row r="17" spans="1:9" x14ac:dyDescent="0.2">
      <c r="A17" s="12" t="s">
        <v>40</v>
      </c>
      <c r="B17" s="11" t="s">
        <v>41</v>
      </c>
      <c r="C17" s="11" t="s">
        <v>42</v>
      </c>
      <c r="D17" s="13" t="s">
        <v>37</v>
      </c>
      <c r="E17" s="43">
        <v>806.40000000000009</v>
      </c>
      <c r="F17" s="5">
        <v>221.67</v>
      </c>
      <c r="G17" s="5">
        <v>178754.68</v>
      </c>
      <c r="H17" s="52">
        <f t="shared" si="0"/>
        <v>1.0696326571321637E-2</v>
      </c>
      <c r="I17" s="53">
        <f t="shared" si="1"/>
        <v>0.92463102828135224</v>
      </c>
    </row>
    <row r="18" spans="1:9" x14ac:dyDescent="0.2">
      <c r="A18" s="12" t="s">
        <v>93</v>
      </c>
      <c r="B18" s="11" t="s">
        <v>41</v>
      </c>
      <c r="C18" s="11" t="s">
        <v>94</v>
      </c>
      <c r="D18" s="13" t="s">
        <v>29</v>
      </c>
      <c r="E18" s="43">
        <v>38480</v>
      </c>
      <c r="F18" s="5">
        <v>4.28</v>
      </c>
      <c r="G18" s="5">
        <v>164694.39999999999</v>
      </c>
      <c r="H18" s="52">
        <f t="shared" si="0"/>
        <v>9.8549872197353054E-3</v>
      </c>
      <c r="I18" s="53">
        <f t="shared" si="1"/>
        <v>0.93448601550108756</v>
      </c>
    </row>
    <row r="19" spans="1:9" x14ac:dyDescent="0.2">
      <c r="A19" s="12" t="s">
        <v>60</v>
      </c>
      <c r="B19" s="11" t="s">
        <v>41</v>
      </c>
      <c r="C19" s="11" t="s">
        <v>61</v>
      </c>
      <c r="D19" s="13" t="s">
        <v>62</v>
      </c>
      <c r="E19" s="43">
        <v>10</v>
      </c>
      <c r="F19" s="5">
        <v>14431.67</v>
      </c>
      <c r="G19" s="5">
        <v>144316.70000000001</v>
      </c>
      <c r="H19" s="52">
        <f t="shared" si="0"/>
        <v>8.6356259477819181E-3</v>
      </c>
      <c r="I19" s="53">
        <f t="shared" si="1"/>
        <v>0.94312164144886945</v>
      </c>
    </row>
    <row r="20" spans="1:9" ht="25.5" x14ac:dyDescent="0.2">
      <c r="A20" s="12" t="s">
        <v>35</v>
      </c>
      <c r="B20" s="11" t="s">
        <v>14</v>
      </c>
      <c r="C20" s="11" t="s">
        <v>36</v>
      </c>
      <c r="D20" s="13" t="s">
        <v>37</v>
      </c>
      <c r="E20" s="43">
        <v>364.8</v>
      </c>
      <c r="F20" s="5">
        <v>291.19</v>
      </c>
      <c r="G20" s="5">
        <v>106226.11</v>
      </c>
      <c r="H20" s="52">
        <f t="shared" si="0"/>
        <v>6.3563603647251929E-3</v>
      </c>
      <c r="I20" s="53">
        <f t="shared" si="1"/>
        <v>0.94947800181359465</v>
      </c>
    </row>
    <row r="21" spans="1:9" ht="38.25" x14ac:dyDescent="0.2">
      <c r="A21" s="12" t="s">
        <v>97</v>
      </c>
      <c r="B21" s="11" t="s">
        <v>14</v>
      </c>
      <c r="C21" s="11" t="s">
        <v>98</v>
      </c>
      <c r="D21" s="13" t="s">
        <v>10</v>
      </c>
      <c r="E21" s="43">
        <v>3007</v>
      </c>
      <c r="F21" s="5">
        <v>33.53</v>
      </c>
      <c r="G21" s="5">
        <v>100824.71</v>
      </c>
      <c r="H21" s="52">
        <f t="shared" si="0"/>
        <v>6.033151269767026E-3</v>
      </c>
      <c r="I21" s="53">
        <f t="shared" si="1"/>
        <v>0.95551115308336165</v>
      </c>
    </row>
    <row r="22" spans="1:9" x14ac:dyDescent="0.2">
      <c r="A22" s="12" t="s">
        <v>99</v>
      </c>
      <c r="B22" s="11" t="s">
        <v>14</v>
      </c>
      <c r="C22" s="11" t="s">
        <v>100</v>
      </c>
      <c r="D22" s="13" t="s">
        <v>10</v>
      </c>
      <c r="E22" s="43">
        <v>3007</v>
      </c>
      <c r="F22" s="5">
        <v>32.590000000000003</v>
      </c>
      <c r="G22" s="5">
        <v>97998.13</v>
      </c>
      <c r="H22" s="52">
        <f t="shared" si="0"/>
        <v>5.8640143120103601E-3</v>
      </c>
      <c r="I22" s="53">
        <f t="shared" si="1"/>
        <v>0.96137516739537199</v>
      </c>
    </row>
    <row r="23" spans="1:9" x14ac:dyDescent="0.2">
      <c r="A23" s="12" t="s">
        <v>103</v>
      </c>
      <c r="B23" s="11" t="s">
        <v>64</v>
      </c>
      <c r="C23" s="11" t="s">
        <v>104</v>
      </c>
      <c r="D23" s="13" t="s">
        <v>66</v>
      </c>
      <c r="E23" s="43">
        <v>480</v>
      </c>
      <c r="F23" s="5">
        <v>190.39</v>
      </c>
      <c r="G23" s="5">
        <v>91387.199999999997</v>
      </c>
      <c r="H23" s="52">
        <f t="shared" si="0"/>
        <v>5.4684293336470114E-3</v>
      </c>
      <c r="I23" s="53">
        <f t="shared" si="1"/>
        <v>0.96684359672901898</v>
      </c>
    </row>
    <row r="24" spans="1:9" x14ac:dyDescent="0.2">
      <c r="A24" s="12" t="s">
        <v>106</v>
      </c>
      <c r="B24" s="11" t="s">
        <v>64</v>
      </c>
      <c r="C24" s="11" t="s">
        <v>107</v>
      </c>
      <c r="D24" s="13" t="s">
        <v>66</v>
      </c>
      <c r="E24" s="43">
        <v>64</v>
      </c>
      <c r="F24" s="5">
        <v>1043.2</v>
      </c>
      <c r="G24" s="5">
        <v>66764.800000000003</v>
      </c>
      <c r="H24" s="52">
        <f t="shared" si="0"/>
        <v>3.9950736074097467E-3</v>
      </c>
      <c r="I24" s="53">
        <f t="shared" si="1"/>
        <v>0.97083867033642868</v>
      </c>
    </row>
    <row r="25" spans="1:9" x14ac:dyDescent="0.2">
      <c r="A25" s="12" t="s">
        <v>78</v>
      </c>
      <c r="B25" s="11" t="s">
        <v>64</v>
      </c>
      <c r="C25" s="11" t="s">
        <v>79</v>
      </c>
      <c r="D25" s="13" t="s">
        <v>37</v>
      </c>
      <c r="E25" s="43">
        <v>5383</v>
      </c>
      <c r="F25" s="5">
        <v>11.31</v>
      </c>
      <c r="G25" s="5">
        <v>60881.72</v>
      </c>
      <c r="H25" s="52">
        <f t="shared" si="0"/>
        <v>3.6430417337535662E-3</v>
      </c>
      <c r="I25" s="53">
        <f t="shared" si="1"/>
        <v>0.97448171207018219</v>
      </c>
    </row>
    <row r="26" spans="1:9" ht="25.5" x14ac:dyDescent="0.2">
      <c r="A26" s="12" t="s">
        <v>108</v>
      </c>
      <c r="B26" s="11" t="s">
        <v>64</v>
      </c>
      <c r="C26" s="11" t="s">
        <v>109</v>
      </c>
      <c r="D26" s="13" t="s">
        <v>66</v>
      </c>
      <c r="E26" s="43">
        <v>120</v>
      </c>
      <c r="F26" s="5">
        <v>424.36</v>
      </c>
      <c r="G26" s="5">
        <v>50923.199999999997</v>
      </c>
      <c r="H26" s="52">
        <f t="shared" si="0"/>
        <v>3.0471435895089625E-3</v>
      </c>
      <c r="I26" s="53">
        <f t="shared" si="1"/>
        <v>0.97752885565969116</v>
      </c>
    </row>
    <row r="27" spans="1:9" x14ac:dyDescent="0.2">
      <c r="A27" s="12" t="s">
        <v>269</v>
      </c>
      <c r="B27" s="11" t="s">
        <v>3</v>
      </c>
      <c r="C27" s="11" t="s">
        <v>74</v>
      </c>
      <c r="D27" s="13" t="s">
        <v>10</v>
      </c>
      <c r="E27" s="43">
        <v>40</v>
      </c>
      <c r="F27" s="5">
        <v>982.22</v>
      </c>
      <c r="G27" s="5">
        <v>39288.800000000003</v>
      </c>
      <c r="H27" s="52">
        <f t="shared" si="0"/>
        <v>2.3509641000467318E-3</v>
      </c>
      <c r="I27" s="53">
        <f t="shared" si="1"/>
        <v>0.97987981975973792</v>
      </c>
    </row>
    <row r="28" spans="1:9" x14ac:dyDescent="0.2">
      <c r="A28" s="12" t="s">
        <v>69</v>
      </c>
      <c r="B28" s="11" t="s">
        <v>3</v>
      </c>
      <c r="C28" s="11" t="s">
        <v>70</v>
      </c>
      <c r="D28" s="13" t="s">
        <v>71</v>
      </c>
      <c r="E28" s="43">
        <v>1</v>
      </c>
      <c r="F28" s="5">
        <v>35771.82</v>
      </c>
      <c r="G28" s="5">
        <v>35771.82</v>
      </c>
      <c r="H28" s="52">
        <f t="shared" si="0"/>
        <v>2.1405149715270936E-3</v>
      </c>
      <c r="I28" s="53">
        <f t="shared" si="1"/>
        <v>0.98202033473126504</v>
      </c>
    </row>
    <row r="29" spans="1:9" ht="25.5" x14ac:dyDescent="0.2">
      <c r="A29" s="12" t="s">
        <v>271</v>
      </c>
      <c r="B29" s="11" t="s">
        <v>3</v>
      </c>
      <c r="C29" s="11" t="s">
        <v>105</v>
      </c>
      <c r="D29" s="13" t="s">
        <v>55</v>
      </c>
      <c r="E29" s="43">
        <v>6</v>
      </c>
      <c r="F29" s="5">
        <v>5860.24</v>
      </c>
      <c r="G29" s="5">
        <v>35161.440000000002</v>
      </c>
      <c r="H29" s="52">
        <f t="shared" si="0"/>
        <v>2.1039910393279297E-3</v>
      </c>
      <c r="I29" s="53">
        <f t="shared" si="1"/>
        <v>0.98412432577059294</v>
      </c>
    </row>
    <row r="30" spans="1:9" x14ac:dyDescent="0.2">
      <c r="A30" s="12" t="s">
        <v>67</v>
      </c>
      <c r="B30" s="11" t="s">
        <v>14</v>
      </c>
      <c r="C30" s="11" t="s">
        <v>68</v>
      </c>
      <c r="D30" s="13" t="s">
        <v>16</v>
      </c>
      <c r="E30" s="43">
        <v>220.00000000000003</v>
      </c>
      <c r="F30" s="5">
        <v>125.19</v>
      </c>
      <c r="G30" s="5">
        <v>27541.8</v>
      </c>
      <c r="H30" s="52">
        <f t="shared" si="0"/>
        <v>1.6480468492462757E-3</v>
      </c>
      <c r="I30" s="53">
        <f t="shared" si="1"/>
        <v>0.98577237261983919</v>
      </c>
    </row>
    <row r="31" spans="1:9" x14ac:dyDescent="0.2">
      <c r="A31" s="12" t="s">
        <v>270</v>
      </c>
      <c r="B31" s="11" t="s">
        <v>3</v>
      </c>
      <c r="C31" s="11" t="s">
        <v>75</v>
      </c>
      <c r="D31" s="13" t="s">
        <v>10</v>
      </c>
      <c r="E31" s="43">
        <v>10</v>
      </c>
      <c r="F31" s="5">
        <v>2742.69</v>
      </c>
      <c r="G31" s="5">
        <v>27426.9</v>
      </c>
      <c r="H31" s="52">
        <f t="shared" si="0"/>
        <v>1.6411714604562041E-3</v>
      </c>
      <c r="I31" s="53">
        <f t="shared" si="1"/>
        <v>0.98741354408029536</v>
      </c>
    </row>
    <row r="32" spans="1:9" ht="25.5" x14ac:dyDescent="0.2">
      <c r="A32" s="12" t="s">
        <v>38</v>
      </c>
      <c r="B32" s="11" t="s">
        <v>14</v>
      </c>
      <c r="C32" s="11" t="s">
        <v>39</v>
      </c>
      <c r="D32" s="13" t="s">
        <v>37</v>
      </c>
      <c r="E32" s="43">
        <v>441.6</v>
      </c>
      <c r="F32" s="5">
        <v>55.11</v>
      </c>
      <c r="G32" s="5">
        <v>24336.57</v>
      </c>
      <c r="H32" s="52">
        <f t="shared" si="0"/>
        <v>1.4562522242540952E-3</v>
      </c>
      <c r="I32" s="53">
        <f t="shared" si="1"/>
        <v>0.98886979630454941</v>
      </c>
    </row>
    <row r="33" spans="1:9" x14ac:dyDescent="0.2">
      <c r="A33" s="12" t="s">
        <v>2</v>
      </c>
      <c r="B33" s="11" t="s">
        <v>3</v>
      </c>
      <c r="C33" s="11" t="s">
        <v>4</v>
      </c>
      <c r="D33" s="13" t="s">
        <v>5</v>
      </c>
      <c r="E33" s="43">
        <v>1</v>
      </c>
      <c r="F33" s="5">
        <v>23318.71</v>
      </c>
      <c r="G33" s="5">
        <v>23318.71</v>
      </c>
      <c r="H33" s="52">
        <f t="shared" si="0"/>
        <v>1.3953454946295312E-3</v>
      </c>
      <c r="I33" s="53">
        <f t="shared" si="1"/>
        <v>0.99026514179917891</v>
      </c>
    </row>
    <row r="34" spans="1:9" x14ac:dyDescent="0.2">
      <c r="A34" s="12" t="s">
        <v>63</v>
      </c>
      <c r="B34" s="11" t="s">
        <v>64</v>
      </c>
      <c r="C34" s="11" t="s">
        <v>65</v>
      </c>
      <c r="D34" s="13" t="s">
        <v>66</v>
      </c>
      <c r="E34" s="43">
        <v>64</v>
      </c>
      <c r="F34" s="5">
        <v>294.33999999999997</v>
      </c>
      <c r="G34" s="5">
        <v>18837.759999999998</v>
      </c>
      <c r="H34" s="52">
        <f t="shared" si="0"/>
        <v>1.1272143075201156E-3</v>
      </c>
      <c r="I34" s="53">
        <f t="shared" si="1"/>
        <v>0.99139235610669907</v>
      </c>
    </row>
    <row r="35" spans="1:9" x14ac:dyDescent="0.2">
      <c r="A35" s="12" t="s">
        <v>76</v>
      </c>
      <c r="B35" s="11" t="s">
        <v>14</v>
      </c>
      <c r="C35" s="11" t="s">
        <v>77</v>
      </c>
      <c r="D35" s="13" t="s">
        <v>16</v>
      </c>
      <c r="E35" s="43">
        <v>5573</v>
      </c>
      <c r="F35" s="5">
        <v>3</v>
      </c>
      <c r="G35" s="5">
        <v>16719</v>
      </c>
      <c r="H35" s="52">
        <f t="shared" si="0"/>
        <v>1.0004318988791033E-3</v>
      </c>
      <c r="I35" s="53">
        <f t="shared" si="1"/>
        <v>0.99239278800557817</v>
      </c>
    </row>
    <row r="36" spans="1:9" x14ac:dyDescent="0.2">
      <c r="A36" s="12" t="s">
        <v>112</v>
      </c>
      <c r="B36" s="11" t="s">
        <v>3</v>
      </c>
      <c r="C36" s="11" t="s">
        <v>113</v>
      </c>
      <c r="D36" s="13" t="s">
        <v>32</v>
      </c>
      <c r="E36" s="43">
        <v>5573</v>
      </c>
      <c r="F36" s="5">
        <v>2.95</v>
      </c>
      <c r="G36" s="5">
        <v>16440.349999999999</v>
      </c>
      <c r="H36" s="52">
        <f t="shared" si="0"/>
        <v>9.8375803389778469E-4</v>
      </c>
      <c r="I36" s="53">
        <f t="shared" si="1"/>
        <v>0.993376546039476</v>
      </c>
    </row>
    <row r="37" spans="1:9" ht="25.5" x14ac:dyDescent="0.2">
      <c r="A37" s="12" t="s">
        <v>19</v>
      </c>
      <c r="B37" s="11" t="s">
        <v>14</v>
      </c>
      <c r="C37" s="11" t="s">
        <v>20</v>
      </c>
      <c r="D37" s="13" t="s">
        <v>16</v>
      </c>
      <c r="E37" s="43">
        <v>12</v>
      </c>
      <c r="F37" s="5">
        <v>1244.99</v>
      </c>
      <c r="G37" s="5">
        <v>14939.88</v>
      </c>
      <c r="H37" s="52">
        <f t="shared" si="0"/>
        <v>8.9397287621424345E-4</v>
      </c>
      <c r="I37" s="53">
        <f t="shared" si="1"/>
        <v>0.99427051891569029</v>
      </c>
    </row>
    <row r="38" spans="1:9" ht="25.5" x14ac:dyDescent="0.2">
      <c r="A38" s="12" t="s">
        <v>27</v>
      </c>
      <c r="B38" s="11" t="s">
        <v>3</v>
      </c>
      <c r="C38" s="11" t="s">
        <v>28</v>
      </c>
      <c r="D38" s="13" t="s">
        <v>29</v>
      </c>
      <c r="E38" s="43">
        <v>400</v>
      </c>
      <c r="F38" s="5">
        <v>35.24</v>
      </c>
      <c r="G38" s="5">
        <v>14096</v>
      </c>
      <c r="H38" s="52">
        <f t="shared" si="0"/>
        <v>8.4347676575153056E-4</v>
      </c>
      <c r="I38" s="53">
        <f t="shared" si="1"/>
        <v>0.99511399568144188</v>
      </c>
    </row>
    <row r="39" spans="1:9" ht="25.5" x14ac:dyDescent="0.2">
      <c r="A39" s="12" t="s">
        <v>17</v>
      </c>
      <c r="B39" s="11" t="s">
        <v>14</v>
      </c>
      <c r="C39" s="11" t="s">
        <v>18</v>
      </c>
      <c r="D39" s="13" t="s">
        <v>16</v>
      </c>
      <c r="E39" s="43">
        <v>9</v>
      </c>
      <c r="F39" s="5">
        <v>1370.41</v>
      </c>
      <c r="G39" s="5">
        <v>12333.69</v>
      </c>
      <c r="H39" s="52">
        <f t="shared" si="0"/>
        <v>7.3802362024560128E-4</v>
      </c>
      <c r="I39" s="53">
        <f t="shared" si="1"/>
        <v>0.99585201930168743</v>
      </c>
    </row>
    <row r="40" spans="1:9" x14ac:dyDescent="0.2">
      <c r="A40" s="12" t="s">
        <v>43</v>
      </c>
      <c r="B40" s="11" t="s">
        <v>3</v>
      </c>
      <c r="C40" s="11" t="s">
        <v>44</v>
      </c>
      <c r="D40" s="13" t="s">
        <v>45</v>
      </c>
      <c r="E40" s="43">
        <v>806.40000000000009</v>
      </c>
      <c r="F40" s="5">
        <v>14.77</v>
      </c>
      <c r="G40" s="5">
        <v>11910.52</v>
      </c>
      <c r="H40" s="52">
        <f t="shared" si="0"/>
        <v>7.1270196424651818E-4</v>
      </c>
      <c r="I40" s="53">
        <f t="shared" si="1"/>
        <v>0.99656472126593398</v>
      </c>
    </row>
    <row r="41" spans="1:9" x14ac:dyDescent="0.2">
      <c r="A41" s="12" t="s">
        <v>114</v>
      </c>
      <c r="B41" s="11" t="s">
        <v>14</v>
      </c>
      <c r="C41" s="11" t="s">
        <v>115</v>
      </c>
      <c r="D41" s="13" t="s">
        <v>16</v>
      </c>
      <c r="E41" s="43">
        <v>510</v>
      </c>
      <c r="F41" s="5">
        <v>20.7</v>
      </c>
      <c r="G41" s="5">
        <v>10557</v>
      </c>
      <c r="H41" s="52">
        <f t="shared" si="0"/>
        <v>6.3171000397551844E-4</v>
      </c>
      <c r="I41" s="53">
        <f t="shared" si="1"/>
        <v>0.99719643126990953</v>
      </c>
    </row>
    <row r="42" spans="1:9" ht="25.5" x14ac:dyDescent="0.2">
      <c r="A42" s="12" t="s">
        <v>21</v>
      </c>
      <c r="B42" s="11" t="s">
        <v>14</v>
      </c>
      <c r="C42" s="11" t="s">
        <v>22</v>
      </c>
      <c r="D42" s="13" t="s">
        <v>16</v>
      </c>
      <c r="E42" s="43">
        <v>9</v>
      </c>
      <c r="F42" s="5">
        <v>1134.69</v>
      </c>
      <c r="G42" s="5">
        <v>10212.209999999999</v>
      </c>
      <c r="H42" s="52">
        <f t="shared" si="0"/>
        <v>6.1107845218327447E-4</v>
      </c>
      <c r="I42" s="53">
        <f t="shared" si="1"/>
        <v>0.99780750972209276</v>
      </c>
    </row>
    <row r="43" spans="1:9" ht="25.5" x14ac:dyDescent="0.2">
      <c r="A43" s="12" t="s">
        <v>13</v>
      </c>
      <c r="B43" s="11" t="s">
        <v>14</v>
      </c>
      <c r="C43" s="11" t="s">
        <v>15</v>
      </c>
      <c r="D43" s="13" t="s">
        <v>16</v>
      </c>
      <c r="E43" s="43">
        <v>12</v>
      </c>
      <c r="F43" s="5">
        <v>774.48</v>
      </c>
      <c r="G43" s="5">
        <v>9293.76</v>
      </c>
      <c r="H43" s="52">
        <f t="shared" si="0"/>
        <v>5.5612022037960726E-4</v>
      </c>
      <c r="I43" s="53">
        <f t="shared" si="1"/>
        <v>0.99836362994247241</v>
      </c>
    </row>
    <row r="44" spans="1:9" x14ac:dyDescent="0.2">
      <c r="A44" s="12" t="s">
        <v>51</v>
      </c>
      <c r="B44" s="11" t="s">
        <v>3</v>
      </c>
      <c r="C44" s="11" t="s">
        <v>52</v>
      </c>
      <c r="D44" s="13" t="s">
        <v>32</v>
      </c>
      <c r="E44" s="43">
        <v>16.5</v>
      </c>
      <c r="F44" s="5">
        <v>474.55</v>
      </c>
      <c r="G44" s="5">
        <v>7830.07</v>
      </c>
      <c r="H44" s="52">
        <f t="shared" si="0"/>
        <v>4.6853590516515936E-4</v>
      </c>
      <c r="I44" s="53">
        <f t="shared" si="1"/>
        <v>0.99883216584763757</v>
      </c>
    </row>
    <row r="45" spans="1:9" ht="25.5" x14ac:dyDescent="0.2">
      <c r="A45" s="12" t="s">
        <v>30</v>
      </c>
      <c r="B45" s="11" t="s">
        <v>3</v>
      </c>
      <c r="C45" s="11" t="s">
        <v>31</v>
      </c>
      <c r="D45" s="13" t="s">
        <v>32</v>
      </c>
      <c r="E45" s="43">
        <v>250</v>
      </c>
      <c r="F45" s="5">
        <v>30.75</v>
      </c>
      <c r="G45" s="5">
        <v>7687.5</v>
      </c>
      <c r="H45" s="52">
        <f t="shared" si="0"/>
        <v>4.600047982913515E-4</v>
      </c>
      <c r="I45" s="53">
        <f t="shared" si="1"/>
        <v>0.9992921706459289</v>
      </c>
    </row>
    <row r="46" spans="1:9" x14ac:dyDescent="0.2">
      <c r="A46" s="12" t="s">
        <v>116</v>
      </c>
      <c r="B46" s="11" t="s">
        <v>64</v>
      </c>
      <c r="C46" s="11" t="s">
        <v>117</v>
      </c>
      <c r="D46" s="13" t="s">
        <v>37</v>
      </c>
      <c r="E46" s="43">
        <v>40.800000000000004</v>
      </c>
      <c r="F46" s="5">
        <v>132.66999999999999</v>
      </c>
      <c r="G46" s="5">
        <v>5412.93</v>
      </c>
      <c r="H46" s="52">
        <f t="shared" si="0"/>
        <v>3.2389902735807549E-4</v>
      </c>
      <c r="I46" s="53">
        <f t="shared" si="1"/>
        <v>0.99961606967328698</v>
      </c>
    </row>
    <row r="47" spans="1:9" ht="25.5" x14ac:dyDescent="0.2">
      <c r="A47" s="12" t="s">
        <v>56</v>
      </c>
      <c r="B47" s="11" t="s">
        <v>3</v>
      </c>
      <c r="C47" s="11" t="s">
        <v>57</v>
      </c>
      <c r="D47" s="13" t="s">
        <v>55</v>
      </c>
      <c r="E47" s="43">
        <v>1</v>
      </c>
      <c r="F47" s="5">
        <v>3207.53</v>
      </c>
      <c r="G47" s="5">
        <v>3207.53</v>
      </c>
      <c r="H47" s="52">
        <f t="shared" si="0"/>
        <v>1.9193225244402715E-4</v>
      </c>
      <c r="I47" s="53">
        <f t="shared" si="1"/>
        <v>0.99980800192573105</v>
      </c>
    </row>
    <row r="48" spans="1:9" ht="38.25" x14ac:dyDescent="0.2">
      <c r="A48" s="12" t="s">
        <v>58</v>
      </c>
      <c r="B48" s="11" t="s">
        <v>3</v>
      </c>
      <c r="C48" s="11" t="s">
        <v>59</v>
      </c>
      <c r="D48" s="13" t="s">
        <v>55</v>
      </c>
      <c r="E48" s="43">
        <v>1</v>
      </c>
      <c r="F48" s="5">
        <v>2587.81</v>
      </c>
      <c r="G48" s="5">
        <v>2587.81</v>
      </c>
      <c r="H48" s="52">
        <f t="shared" si="0"/>
        <v>1.5484943311432095E-4</v>
      </c>
      <c r="I48" s="53">
        <f t="shared" si="1"/>
        <v>0.99996285135884533</v>
      </c>
    </row>
    <row r="49" spans="1:9" ht="38.25" x14ac:dyDescent="0.2">
      <c r="A49" s="12" t="s">
        <v>53</v>
      </c>
      <c r="B49" s="11" t="s">
        <v>3</v>
      </c>
      <c r="C49" s="11" t="s">
        <v>54</v>
      </c>
      <c r="D49" s="13" t="s">
        <v>55</v>
      </c>
      <c r="E49" s="43">
        <v>1</v>
      </c>
      <c r="F49" s="5">
        <v>620.82000000000005</v>
      </c>
      <c r="G49" s="5">
        <v>620.82000000000005</v>
      </c>
      <c r="H49" s="52">
        <f t="shared" si="0"/>
        <v>3.7148641154502358E-5</v>
      </c>
      <c r="I49" s="53">
        <f t="shared" si="1"/>
        <v>0.99999999999999978</v>
      </c>
    </row>
    <row r="50" spans="1:9" ht="24" customHeight="1" x14ac:dyDescent="0.2">
      <c r="A50" s="55"/>
      <c r="B50" s="56"/>
      <c r="C50" s="57"/>
      <c r="D50" s="58"/>
      <c r="E50" s="59"/>
      <c r="F50" s="60"/>
      <c r="G50" s="60"/>
      <c r="H50" s="61"/>
      <c r="I50" s="61"/>
    </row>
    <row r="51" spans="1:9" ht="40.5" customHeight="1" x14ac:dyDescent="0.2">
      <c r="E51" s="126" t="s">
        <v>134</v>
      </c>
      <c r="F51" s="127"/>
      <c r="G51" s="14">
        <f>SUBTOTAL(9,G8:G49)</f>
        <v>16711782.200000003</v>
      </c>
      <c r="H51" s="15">
        <f>SUBTOTAL(9,H8:H49)</f>
        <v>0.99999999999999978</v>
      </c>
      <c r="I51" s="62"/>
    </row>
    <row r="55" spans="1:9" ht="56.25" customHeight="1" x14ac:dyDescent="0.2">
      <c r="E55" s="63"/>
      <c r="G55" s="63"/>
    </row>
    <row r="56" spans="1:9" x14ac:dyDescent="0.2">
      <c r="E56" s="63"/>
      <c r="G56" s="63"/>
    </row>
    <row r="57" spans="1:9" x14ac:dyDescent="0.2">
      <c r="E57" s="54"/>
      <c r="G57" s="54"/>
    </row>
    <row r="59" spans="1:9" x14ac:dyDescent="0.2">
      <c r="E59" s="54"/>
      <c r="G59" s="54"/>
    </row>
    <row r="60" spans="1:9" x14ac:dyDescent="0.2">
      <c r="G60" s="64"/>
    </row>
    <row r="62" spans="1:9" x14ac:dyDescent="0.2">
      <c r="G62" s="65"/>
    </row>
  </sheetData>
  <autoFilter ref="A7:I49" xr:uid="{5A3745CE-865D-4F37-88EA-D79DC2381E21}">
    <sortState xmlns:xlrd2="http://schemas.microsoft.com/office/spreadsheetml/2017/richdata2" ref="A9:I49">
      <sortCondition descending="1" ref="G7:G49"/>
    </sortState>
  </autoFilter>
  <mergeCells count="19">
    <mergeCell ref="G6:G7"/>
    <mergeCell ref="H6:I6"/>
    <mergeCell ref="E51:F51"/>
    <mergeCell ref="A6:A7"/>
    <mergeCell ref="B6:B7"/>
    <mergeCell ref="C6:C7"/>
    <mergeCell ref="D6:D7"/>
    <mergeCell ref="E6:E7"/>
    <mergeCell ref="F6:F7"/>
    <mergeCell ref="A1:I1"/>
    <mergeCell ref="B2:D2"/>
    <mergeCell ref="E2:F2"/>
    <mergeCell ref="G2:I5"/>
    <mergeCell ref="B3:D3"/>
    <mergeCell ref="E3:F3"/>
    <mergeCell ref="B4:D4"/>
    <mergeCell ref="E4:F4"/>
    <mergeCell ref="B5:D5"/>
    <mergeCell ref="E5:F5"/>
  </mergeCells>
  <conditionalFormatting sqref="C16:C23">
    <cfRule type="duplicateValues" dxfId="1" priority="1"/>
  </conditionalFormatting>
  <conditionalFormatting sqref="C8:C15 C24:C49">
    <cfRule type="duplicateValues" dxfId="0" priority="12"/>
  </conditionalFormatting>
  <pageMargins left="0.51181102362204722" right="0.51181102362204722" top="0.39370078740157483" bottom="0.39370078740157483" header="0.51181102362204722" footer="0.51181102362204722"/>
  <pageSetup paperSize="9" scale="57" fitToHeight="0" orientation="landscape" horizontalDpi="360" verticalDpi="360" r:id="rId1"/>
  <headerFooter>
    <oddHeader xml:space="preserve">&amp;L &amp;C
</oddHeader>
    <oddFooter xml:space="preserve">&amp;L &amp;C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PLANILHA ORÇAMENTÁRIA</vt:lpstr>
      <vt:lpstr>MEMORIA DE CALCULO</vt:lpstr>
      <vt:lpstr>CURVA ABC</vt:lpstr>
      <vt:lpstr>'CURVA ABC'!Area_de_impressao</vt:lpstr>
      <vt:lpstr>'MEMORIA DE CALCULO'!Area_de_impressao</vt:lpstr>
      <vt:lpstr>'CURVA ABC'!Titulos_de_impressao</vt:lpstr>
      <vt:lpstr>'MEMORIA DE CALCULO'!Titulos_de_impressao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SAMSUNG</cp:lastModifiedBy>
  <cp:revision>0</cp:revision>
  <cp:lastPrinted>2023-01-03T01:58:25Z</cp:lastPrinted>
  <dcterms:created xsi:type="dcterms:W3CDTF">2023-01-03T00:32:50Z</dcterms:created>
  <dcterms:modified xsi:type="dcterms:W3CDTF">2023-06-01T15:05:53Z</dcterms:modified>
</cp:coreProperties>
</file>